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 firstSheet="16" activeTab="24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</sheets>
  <definedNames>
    <definedName name="_xlnm.Print_Titles" localSheetId="2">'Minh Tâm '!$6:$9</definedName>
    <definedName name="_xlnm.Print_Titles" localSheetId="8">'Tân Châu '!$4:$7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Long'!$4:$6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'!#REF!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</workbook>
</file>

<file path=xl/calcChain.xml><?xml version="1.0" encoding="utf-8"?>
<calcChain xmlns="http://schemas.openxmlformats.org/spreadsheetml/2006/main">
  <c r="L13" i="113" l="1"/>
  <c r="M13" i="113"/>
  <c r="N13" i="113"/>
  <c r="O13" i="113"/>
  <c r="P13" i="113"/>
  <c r="Q13" i="113"/>
  <c r="R13" i="113"/>
  <c r="S13" i="113"/>
  <c r="K13" i="113"/>
  <c r="D13" i="113"/>
  <c r="P9" i="113"/>
  <c r="P10" i="113"/>
  <c r="P11" i="113"/>
  <c r="P12" i="113"/>
  <c r="P8" i="113"/>
  <c r="Q11" i="113"/>
  <c r="O11" i="113"/>
  <c r="N11" i="113"/>
  <c r="K11" i="113"/>
  <c r="R11" i="113" s="1"/>
  <c r="S11" i="113" s="1"/>
  <c r="J11" i="113"/>
  <c r="O9" i="113"/>
  <c r="Q9" i="113"/>
  <c r="O10" i="113"/>
  <c r="Q10" i="113"/>
  <c r="O12" i="113"/>
  <c r="Q12" i="113"/>
  <c r="N9" i="113"/>
  <c r="N10" i="113"/>
  <c r="N12" i="113"/>
  <c r="K9" i="113"/>
  <c r="K12" i="113"/>
  <c r="Q8" i="113"/>
  <c r="O8" i="113"/>
  <c r="N8" i="113"/>
  <c r="K8" i="113"/>
  <c r="S12" i="112"/>
  <c r="S9" i="112"/>
  <c r="S10" i="112"/>
  <c r="S11" i="112"/>
  <c r="S8" i="112"/>
  <c r="N9" i="112"/>
  <c r="O9" i="112"/>
  <c r="P9" i="112"/>
  <c r="Q9" i="112"/>
  <c r="N10" i="112"/>
  <c r="O10" i="112"/>
  <c r="P10" i="112"/>
  <c r="Q10" i="112"/>
  <c r="N11" i="112"/>
  <c r="O11" i="112"/>
  <c r="P11" i="112"/>
  <c r="Q11" i="112"/>
  <c r="K9" i="112"/>
  <c r="K10" i="112"/>
  <c r="K11" i="112"/>
  <c r="Q8" i="112"/>
  <c r="P8" i="112"/>
  <c r="O8" i="112"/>
  <c r="N8" i="112"/>
  <c r="K8" i="112"/>
  <c r="L13" i="111"/>
  <c r="M13" i="111"/>
  <c r="N13" i="111"/>
  <c r="O13" i="111"/>
  <c r="P13" i="111"/>
  <c r="Q13" i="111"/>
  <c r="R13" i="111"/>
  <c r="S13" i="111"/>
  <c r="K13" i="111"/>
  <c r="J13" i="111"/>
  <c r="E13" i="111"/>
  <c r="F13" i="111"/>
  <c r="D13" i="111"/>
  <c r="S10" i="111"/>
  <c r="S9" i="111"/>
  <c r="S11" i="111"/>
  <c r="S12" i="111"/>
  <c r="N9" i="111"/>
  <c r="O9" i="111"/>
  <c r="P9" i="111"/>
  <c r="Q9" i="111"/>
  <c r="N10" i="111"/>
  <c r="O10" i="111"/>
  <c r="P10" i="111"/>
  <c r="Q10" i="111"/>
  <c r="N11" i="111"/>
  <c r="O11" i="111"/>
  <c r="P11" i="111"/>
  <c r="Q11" i="111"/>
  <c r="N12" i="111"/>
  <c r="O12" i="111"/>
  <c r="P12" i="111"/>
  <c r="Q12" i="111"/>
  <c r="K9" i="111"/>
  <c r="K10" i="111"/>
  <c r="K11" i="111"/>
  <c r="K12" i="111"/>
  <c r="Q8" i="111"/>
  <c r="P8" i="111"/>
  <c r="O8" i="111"/>
  <c r="N8" i="111"/>
  <c r="J10" i="111"/>
  <c r="S11" i="110"/>
  <c r="S12" i="110"/>
  <c r="S13" i="110"/>
  <c r="S9" i="110"/>
  <c r="N10" i="110"/>
  <c r="O10" i="110"/>
  <c r="P10" i="110"/>
  <c r="Q10" i="110"/>
  <c r="N11" i="110"/>
  <c r="O11" i="110"/>
  <c r="P11" i="110"/>
  <c r="Q11" i="110"/>
  <c r="N12" i="110"/>
  <c r="O12" i="110"/>
  <c r="P12" i="110"/>
  <c r="Q12" i="110"/>
  <c r="N13" i="110"/>
  <c r="O13" i="110"/>
  <c r="P13" i="110"/>
  <c r="Q13" i="110"/>
  <c r="K11" i="110"/>
  <c r="K12" i="110"/>
  <c r="K13" i="110"/>
  <c r="Q9" i="110"/>
  <c r="P9" i="110"/>
  <c r="O9" i="110"/>
  <c r="N9" i="110"/>
  <c r="K9" i="110"/>
  <c r="L13" i="109"/>
  <c r="M13" i="109"/>
  <c r="N13" i="109"/>
  <c r="O13" i="109"/>
  <c r="P13" i="109"/>
  <c r="Q13" i="109"/>
  <c r="R13" i="109"/>
  <c r="S13" i="109"/>
  <c r="K13" i="109"/>
  <c r="E13" i="109"/>
  <c r="F13" i="109"/>
  <c r="J13" i="109"/>
  <c r="D13" i="109"/>
  <c r="S9" i="109"/>
  <c r="S10" i="109"/>
  <c r="S11" i="109"/>
  <c r="S12" i="109"/>
  <c r="S8" i="109"/>
  <c r="R9" i="109"/>
  <c r="R10" i="109"/>
  <c r="R11" i="109"/>
  <c r="R12" i="109"/>
  <c r="O9" i="109"/>
  <c r="P9" i="109"/>
  <c r="Q9" i="109"/>
  <c r="O10" i="109"/>
  <c r="P10" i="109"/>
  <c r="Q10" i="109"/>
  <c r="O11" i="109"/>
  <c r="P11" i="109"/>
  <c r="Q11" i="109"/>
  <c r="O12" i="109"/>
  <c r="P12" i="109"/>
  <c r="Q12" i="109"/>
  <c r="N9" i="109"/>
  <c r="N10" i="109"/>
  <c r="N11" i="109"/>
  <c r="N12" i="109"/>
  <c r="Q8" i="109"/>
  <c r="P8" i="109"/>
  <c r="O8" i="109"/>
  <c r="N8" i="109"/>
  <c r="K9" i="109"/>
  <c r="K10" i="109"/>
  <c r="K11" i="109"/>
  <c r="K12" i="109"/>
  <c r="K8" i="109"/>
  <c r="J9" i="109"/>
  <c r="J10" i="109"/>
  <c r="J11" i="109"/>
  <c r="J12" i="109"/>
  <c r="L13" i="108"/>
  <c r="M13" i="108"/>
  <c r="N13" i="108"/>
  <c r="O13" i="108"/>
  <c r="P13" i="108"/>
  <c r="Q13" i="108"/>
  <c r="R13" i="108"/>
  <c r="S13" i="108"/>
  <c r="K13" i="108"/>
  <c r="E13" i="108"/>
  <c r="F13" i="108"/>
  <c r="J13" i="108"/>
  <c r="D13" i="108"/>
  <c r="S9" i="108"/>
  <c r="S10" i="108"/>
  <c r="S11" i="108"/>
  <c r="S12" i="108"/>
  <c r="S8" i="108"/>
  <c r="N9" i="108"/>
  <c r="O9" i="108"/>
  <c r="P9" i="108"/>
  <c r="Q9" i="108"/>
  <c r="N10" i="108"/>
  <c r="O10" i="108"/>
  <c r="P10" i="108"/>
  <c r="Q10" i="108"/>
  <c r="N11" i="108"/>
  <c r="O11" i="108"/>
  <c r="P11" i="108"/>
  <c r="Q11" i="108"/>
  <c r="N12" i="108"/>
  <c r="O12" i="108"/>
  <c r="P12" i="108"/>
  <c r="Q12" i="108"/>
  <c r="K9" i="108"/>
  <c r="K10" i="108"/>
  <c r="K11" i="108"/>
  <c r="K12" i="108"/>
  <c r="Q8" i="108"/>
  <c r="P8" i="108"/>
  <c r="O8" i="108"/>
  <c r="N8" i="108"/>
  <c r="K8" i="108"/>
  <c r="J11" i="108"/>
  <c r="J7" i="107"/>
  <c r="K7" i="107" s="1"/>
  <c r="R7" i="107" s="1"/>
  <c r="N7" i="107"/>
  <c r="O7" i="107"/>
  <c r="P7" i="107"/>
  <c r="Q7" i="107"/>
  <c r="S8" i="107"/>
  <c r="S9" i="107"/>
  <c r="S10" i="107"/>
  <c r="N8" i="107"/>
  <c r="O8" i="107"/>
  <c r="P8" i="107"/>
  <c r="Q8" i="107"/>
  <c r="N9" i="107"/>
  <c r="O9" i="107"/>
  <c r="P9" i="107"/>
  <c r="Q9" i="107"/>
  <c r="N10" i="107"/>
  <c r="O10" i="107"/>
  <c r="P10" i="107"/>
  <c r="Q10" i="107"/>
  <c r="K8" i="107"/>
  <c r="K9" i="107"/>
  <c r="K10" i="107"/>
  <c r="S12" i="106"/>
  <c r="S9" i="106"/>
  <c r="S10" i="106"/>
  <c r="S11" i="106"/>
  <c r="S8" i="106"/>
  <c r="N9" i="106"/>
  <c r="O9" i="106"/>
  <c r="P9" i="106"/>
  <c r="Q9" i="106"/>
  <c r="N10" i="106"/>
  <c r="O10" i="106"/>
  <c r="P10" i="106"/>
  <c r="Q10" i="106"/>
  <c r="N11" i="106"/>
  <c r="O11" i="106"/>
  <c r="P11" i="106"/>
  <c r="Q11" i="106"/>
  <c r="Q8" i="106"/>
  <c r="P8" i="106"/>
  <c r="O8" i="106"/>
  <c r="N8" i="106"/>
  <c r="K9" i="106"/>
  <c r="K10" i="106"/>
  <c r="K11" i="106"/>
  <c r="K8" i="106"/>
  <c r="L12" i="105"/>
  <c r="M12" i="105"/>
  <c r="N12" i="105"/>
  <c r="O12" i="105"/>
  <c r="P12" i="105"/>
  <c r="Q12" i="105"/>
  <c r="R12" i="105"/>
  <c r="S12" i="105"/>
  <c r="K12" i="105"/>
  <c r="E12" i="105"/>
  <c r="F12" i="105"/>
  <c r="J12" i="105"/>
  <c r="D12" i="105"/>
  <c r="S9" i="105"/>
  <c r="S10" i="105"/>
  <c r="S11" i="105"/>
  <c r="S8" i="105"/>
  <c r="N9" i="105"/>
  <c r="O9" i="105"/>
  <c r="P9" i="105"/>
  <c r="Q9" i="105"/>
  <c r="N10" i="105"/>
  <c r="O10" i="105"/>
  <c r="P10" i="105"/>
  <c r="Q10" i="105"/>
  <c r="N11" i="105"/>
  <c r="O11" i="105"/>
  <c r="P11" i="105"/>
  <c r="Q11" i="105"/>
  <c r="K9" i="105"/>
  <c r="K10" i="105"/>
  <c r="K11" i="105"/>
  <c r="Q8" i="105"/>
  <c r="P8" i="105"/>
  <c r="O8" i="105"/>
  <c r="N8" i="105"/>
  <c r="K8" i="105"/>
  <c r="L12" i="104"/>
  <c r="M12" i="104"/>
  <c r="N12" i="104"/>
  <c r="O12" i="104"/>
  <c r="P12" i="104"/>
  <c r="Q12" i="104"/>
  <c r="R12" i="104"/>
  <c r="S12" i="104"/>
  <c r="K12" i="104"/>
  <c r="J12" i="104"/>
  <c r="D12" i="104"/>
  <c r="S9" i="104"/>
  <c r="S10" i="104"/>
  <c r="S11" i="104"/>
  <c r="S8" i="104"/>
  <c r="N9" i="104"/>
  <c r="O9" i="104"/>
  <c r="P9" i="104"/>
  <c r="Q9" i="104"/>
  <c r="N10" i="104"/>
  <c r="O10" i="104"/>
  <c r="P10" i="104"/>
  <c r="Q10" i="104"/>
  <c r="N11" i="104"/>
  <c r="O11" i="104"/>
  <c r="P11" i="104"/>
  <c r="Q11" i="104"/>
  <c r="K9" i="104"/>
  <c r="K10" i="104"/>
  <c r="K11" i="104"/>
  <c r="Q8" i="104"/>
  <c r="P8" i="104"/>
  <c r="O8" i="104"/>
  <c r="N8" i="104"/>
  <c r="K8" i="104"/>
  <c r="L13" i="103"/>
  <c r="M13" i="103"/>
  <c r="N13" i="103"/>
  <c r="O13" i="103"/>
  <c r="P13" i="103"/>
  <c r="Q13" i="103"/>
  <c r="R13" i="103"/>
  <c r="S13" i="103"/>
  <c r="K13" i="103"/>
  <c r="D13" i="103"/>
  <c r="N9" i="103"/>
  <c r="O9" i="103"/>
  <c r="P9" i="103"/>
  <c r="Q9" i="103"/>
  <c r="N10" i="103"/>
  <c r="O10" i="103"/>
  <c r="P10" i="103"/>
  <c r="Q10" i="103"/>
  <c r="N11" i="103"/>
  <c r="O11" i="103"/>
  <c r="P11" i="103"/>
  <c r="Q11" i="103"/>
  <c r="N12" i="103"/>
  <c r="O12" i="103"/>
  <c r="P12" i="103"/>
  <c r="Q12" i="103"/>
  <c r="K11" i="103"/>
  <c r="Q8" i="103"/>
  <c r="P8" i="103"/>
  <c r="O8" i="103"/>
  <c r="N8" i="103"/>
  <c r="J11" i="103"/>
  <c r="L14" i="102"/>
  <c r="M14" i="102"/>
  <c r="N14" i="102"/>
  <c r="O14" i="102"/>
  <c r="P14" i="102"/>
  <c r="Q14" i="102"/>
  <c r="R14" i="102"/>
  <c r="S14" i="102"/>
  <c r="K14" i="102"/>
  <c r="S10" i="102"/>
  <c r="S9" i="102"/>
  <c r="S11" i="102"/>
  <c r="S12" i="102"/>
  <c r="S13" i="102"/>
  <c r="S8" i="102"/>
  <c r="R9" i="102"/>
  <c r="R10" i="102"/>
  <c r="R11" i="102"/>
  <c r="R12" i="102"/>
  <c r="R13" i="102"/>
  <c r="N9" i="102"/>
  <c r="O9" i="102"/>
  <c r="P9" i="102"/>
  <c r="Q9" i="102"/>
  <c r="N10" i="102"/>
  <c r="O10" i="102"/>
  <c r="P10" i="102"/>
  <c r="Q10" i="102"/>
  <c r="N11" i="102"/>
  <c r="O11" i="102"/>
  <c r="P11" i="102"/>
  <c r="Q11" i="102"/>
  <c r="N12" i="102"/>
  <c r="O12" i="102"/>
  <c r="P12" i="102"/>
  <c r="Q12" i="102"/>
  <c r="N13" i="102"/>
  <c r="O13" i="102"/>
  <c r="P13" i="102"/>
  <c r="Q13" i="102"/>
  <c r="Q8" i="102"/>
  <c r="P8" i="102"/>
  <c r="O8" i="102"/>
  <c r="N8" i="102"/>
  <c r="K9" i="102"/>
  <c r="K10" i="102"/>
  <c r="K11" i="102"/>
  <c r="K12" i="102"/>
  <c r="K13" i="102"/>
  <c r="K8" i="102"/>
  <c r="J9" i="102"/>
  <c r="J14" i="102" s="1"/>
  <c r="J10" i="102"/>
  <c r="J11" i="102"/>
  <c r="E14" i="102"/>
  <c r="F14" i="102"/>
  <c r="D14" i="102"/>
  <c r="S11" i="101"/>
  <c r="L13" i="101"/>
  <c r="M13" i="101"/>
  <c r="N13" i="101"/>
  <c r="O13" i="101"/>
  <c r="P13" i="101"/>
  <c r="Q13" i="101"/>
  <c r="R13" i="101"/>
  <c r="S13" i="101"/>
  <c r="K13" i="101"/>
  <c r="E13" i="101"/>
  <c r="F13" i="101"/>
  <c r="J13" i="101"/>
  <c r="D13" i="101"/>
  <c r="S10" i="101"/>
  <c r="S9" i="101"/>
  <c r="Q10" i="101"/>
  <c r="P10" i="101"/>
  <c r="O10" i="101"/>
  <c r="N10" i="101"/>
  <c r="J10" i="101"/>
  <c r="K10" i="101" s="1"/>
  <c r="R10" i="101" s="1"/>
  <c r="N9" i="101"/>
  <c r="O9" i="101"/>
  <c r="P9" i="101"/>
  <c r="Q9" i="101"/>
  <c r="N11" i="101"/>
  <c r="O11" i="101"/>
  <c r="P11" i="101"/>
  <c r="Q11" i="101"/>
  <c r="N12" i="101"/>
  <c r="O12" i="101"/>
  <c r="P12" i="101"/>
  <c r="Q12" i="101"/>
  <c r="K11" i="101"/>
  <c r="Q8" i="101"/>
  <c r="P8" i="101"/>
  <c r="O8" i="101"/>
  <c r="N8" i="101"/>
  <c r="S12" i="100"/>
  <c r="S9" i="100"/>
  <c r="S10" i="100"/>
  <c r="S11" i="100"/>
  <c r="S8" i="100"/>
  <c r="N9" i="100"/>
  <c r="O9" i="100"/>
  <c r="P9" i="100"/>
  <c r="Q9" i="100"/>
  <c r="N10" i="100"/>
  <c r="O10" i="100"/>
  <c r="P10" i="100"/>
  <c r="Q10" i="100"/>
  <c r="N11" i="100"/>
  <c r="O11" i="100"/>
  <c r="P11" i="100"/>
  <c r="Q11" i="100"/>
  <c r="N8" i="100"/>
  <c r="K9" i="100"/>
  <c r="K10" i="100"/>
  <c r="K11" i="100"/>
  <c r="Q8" i="100"/>
  <c r="P8" i="100"/>
  <c r="O8" i="100"/>
  <c r="K8" i="100"/>
  <c r="S12" i="99"/>
  <c r="S9" i="99"/>
  <c r="S10" i="99"/>
  <c r="S11" i="99"/>
  <c r="S8" i="99"/>
  <c r="N9" i="99"/>
  <c r="O9" i="99"/>
  <c r="P9" i="99"/>
  <c r="Q9" i="99"/>
  <c r="N10" i="99"/>
  <c r="O10" i="99"/>
  <c r="P10" i="99"/>
  <c r="Q10" i="99"/>
  <c r="N11" i="99"/>
  <c r="O11" i="99"/>
  <c r="P11" i="99"/>
  <c r="Q11" i="99"/>
  <c r="K9" i="99"/>
  <c r="K10" i="99"/>
  <c r="K11" i="99"/>
  <c r="Q8" i="99"/>
  <c r="P8" i="99"/>
  <c r="O8" i="99"/>
  <c r="N8" i="99"/>
  <c r="K8" i="99"/>
  <c r="R10" i="99"/>
  <c r="S14" i="98"/>
  <c r="S9" i="98"/>
  <c r="S10" i="98"/>
  <c r="S11" i="98"/>
  <c r="S12" i="98"/>
  <c r="S13" i="98"/>
  <c r="S8" i="98"/>
  <c r="N9" i="98"/>
  <c r="O9" i="98"/>
  <c r="P9" i="98"/>
  <c r="Q9" i="98"/>
  <c r="N10" i="98"/>
  <c r="O10" i="98"/>
  <c r="P10" i="98"/>
  <c r="Q10" i="98"/>
  <c r="N11" i="98"/>
  <c r="O11" i="98"/>
  <c r="P11" i="98"/>
  <c r="Q11" i="98"/>
  <c r="N12" i="98"/>
  <c r="O12" i="98"/>
  <c r="P12" i="98"/>
  <c r="Q12" i="98"/>
  <c r="N13" i="98"/>
  <c r="O13" i="98"/>
  <c r="P13" i="98"/>
  <c r="Q13" i="98"/>
  <c r="Q8" i="98"/>
  <c r="P8" i="98"/>
  <c r="O8" i="98"/>
  <c r="N8" i="98"/>
  <c r="K9" i="98"/>
  <c r="K10" i="98"/>
  <c r="K11" i="98"/>
  <c r="K12" i="98"/>
  <c r="K13" i="98"/>
  <c r="K8" i="98"/>
  <c r="N9" i="97"/>
  <c r="O9" i="97"/>
  <c r="P9" i="97"/>
  <c r="Q9" i="97"/>
  <c r="R9" i="97"/>
  <c r="N10" i="97"/>
  <c r="O10" i="97"/>
  <c r="R10" i="97" s="1"/>
  <c r="P10" i="97"/>
  <c r="Q10" i="97"/>
  <c r="N11" i="97"/>
  <c r="O11" i="97"/>
  <c r="P11" i="97"/>
  <c r="R11" i="97" s="1"/>
  <c r="Q11" i="97"/>
  <c r="K9" i="97"/>
  <c r="K10" i="97"/>
  <c r="K11" i="97"/>
  <c r="S8" i="97"/>
  <c r="Q8" i="97"/>
  <c r="P8" i="97"/>
  <c r="O8" i="97"/>
  <c r="N8" i="97"/>
  <c r="K8" i="97"/>
  <c r="S12" i="96"/>
  <c r="S9" i="96"/>
  <c r="S10" i="96"/>
  <c r="S11" i="96"/>
  <c r="S8" i="96"/>
  <c r="N9" i="96"/>
  <c r="O9" i="96"/>
  <c r="P9" i="96"/>
  <c r="Q9" i="96"/>
  <c r="N10" i="96"/>
  <c r="O10" i="96"/>
  <c r="P10" i="96"/>
  <c r="Q10" i="96"/>
  <c r="N11" i="96"/>
  <c r="O11" i="96"/>
  <c r="P11" i="96"/>
  <c r="Q11" i="96"/>
  <c r="K9" i="96"/>
  <c r="K10" i="96"/>
  <c r="K11" i="96"/>
  <c r="Q8" i="96"/>
  <c r="P8" i="96"/>
  <c r="O8" i="96"/>
  <c r="N8" i="96"/>
  <c r="K8" i="96"/>
  <c r="L12" i="95"/>
  <c r="M12" i="95"/>
  <c r="N12" i="95"/>
  <c r="O12" i="95"/>
  <c r="P12" i="95"/>
  <c r="Q12" i="95"/>
  <c r="R12" i="95"/>
  <c r="S12" i="95"/>
  <c r="K12" i="95"/>
  <c r="J12" i="95"/>
  <c r="D12" i="95"/>
  <c r="N9" i="95"/>
  <c r="O9" i="95"/>
  <c r="P9" i="95"/>
  <c r="Q9" i="95"/>
  <c r="R9" i="95"/>
  <c r="N10" i="95"/>
  <c r="O10" i="95"/>
  <c r="R10" i="95" s="1"/>
  <c r="P10" i="95"/>
  <c r="Q10" i="95"/>
  <c r="N11" i="95"/>
  <c r="O11" i="95"/>
  <c r="P11" i="95"/>
  <c r="R11" i="95" s="1"/>
  <c r="Q11" i="95"/>
  <c r="K9" i="95"/>
  <c r="K10" i="95"/>
  <c r="K11" i="95"/>
  <c r="S8" i="95"/>
  <c r="Q8" i="95"/>
  <c r="P8" i="95"/>
  <c r="O8" i="95"/>
  <c r="N8" i="95"/>
  <c r="K8" i="95"/>
  <c r="J10" i="95"/>
  <c r="L12" i="94"/>
  <c r="M12" i="94"/>
  <c r="N12" i="94"/>
  <c r="O12" i="94"/>
  <c r="P12" i="94"/>
  <c r="Q12" i="94"/>
  <c r="R12" i="94"/>
  <c r="S12" i="94"/>
  <c r="K12" i="94"/>
  <c r="E12" i="94"/>
  <c r="F12" i="94"/>
  <c r="G12" i="94"/>
  <c r="H12" i="94"/>
  <c r="I12" i="94"/>
  <c r="J12" i="94"/>
  <c r="D12" i="94"/>
  <c r="S9" i="94"/>
  <c r="S10" i="94"/>
  <c r="S11" i="94"/>
  <c r="S8" i="94"/>
  <c r="N9" i="94"/>
  <c r="O9" i="94"/>
  <c r="P9" i="94"/>
  <c r="Q9" i="94"/>
  <c r="N10" i="94"/>
  <c r="O10" i="94"/>
  <c r="P10" i="94"/>
  <c r="Q10" i="94"/>
  <c r="N11" i="94"/>
  <c r="O11" i="94"/>
  <c r="P11" i="94"/>
  <c r="Q11" i="94"/>
  <c r="K9" i="94"/>
  <c r="K10" i="94"/>
  <c r="K11" i="94"/>
  <c r="Q8" i="94"/>
  <c r="P8" i="94"/>
  <c r="O8" i="94"/>
  <c r="N8" i="94"/>
  <c r="K8" i="94"/>
  <c r="I11" i="94"/>
  <c r="O12" i="93"/>
  <c r="P12" i="93"/>
  <c r="Q12" i="93"/>
  <c r="R12" i="93"/>
  <c r="S12" i="93"/>
  <c r="N12" i="93"/>
  <c r="N9" i="93"/>
  <c r="O9" i="93"/>
  <c r="P9" i="93"/>
  <c r="Q9" i="93"/>
  <c r="N10" i="93"/>
  <c r="R10" i="93" s="1"/>
  <c r="S10" i="93" s="1"/>
  <c r="O10" i="93"/>
  <c r="P10" i="93"/>
  <c r="Q10" i="93"/>
  <c r="N11" i="93"/>
  <c r="O11" i="93"/>
  <c r="P11" i="93"/>
  <c r="Q11" i="93"/>
  <c r="P8" i="93"/>
  <c r="Q10" i="92"/>
  <c r="P10" i="92"/>
  <c r="Q8" i="93"/>
  <c r="R9" i="93"/>
  <c r="S9" i="93" s="1"/>
  <c r="R11" i="93"/>
  <c r="S11" i="93" s="1"/>
  <c r="R8" i="93"/>
  <c r="S8" i="93" s="1"/>
  <c r="L12" i="93"/>
  <c r="M12" i="93"/>
  <c r="K12" i="93"/>
  <c r="E12" i="93"/>
  <c r="F12" i="93"/>
  <c r="G12" i="93"/>
  <c r="H12" i="93"/>
  <c r="I12" i="93"/>
  <c r="J12" i="93"/>
  <c r="D12" i="93"/>
  <c r="O8" i="93"/>
  <c r="N8" i="93"/>
  <c r="K9" i="93"/>
  <c r="K10" i="93"/>
  <c r="K11" i="93"/>
  <c r="K8" i="93"/>
  <c r="S17" i="92"/>
  <c r="J14" i="92"/>
  <c r="K14" i="92" s="1"/>
  <c r="K17" i="92" s="1"/>
  <c r="I14" i="92"/>
  <c r="L17" i="92"/>
  <c r="M17" i="92"/>
  <c r="E17" i="92"/>
  <c r="F17" i="92"/>
  <c r="G17" i="92"/>
  <c r="H17" i="92"/>
  <c r="I17" i="92"/>
  <c r="D17" i="92"/>
  <c r="N14" i="92"/>
  <c r="N17" i="92" s="1"/>
  <c r="O14" i="92"/>
  <c r="O17" i="92" s="1"/>
  <c r="P14" i="92"/>
  <c r="P17" i="92" s="1"/>
  <c r="N11" i="92"/>
  <c r="O11" i="92"/>
  <c r="P11" i="92"/>
  <c r="Q11" i="92"/>
  <c r="N12" i="92"/>
  <c r="O12" i="92"/>
  <c r="P12" i="92"/>
  <c r="Q12" i="92"/>
  <c r="N13" i="92"/>
  <c r="O13" i="92"/>
  <c r="P13" i="92"/>
  <c r="Q13" i="92"/>
  <c r="N15" i="92"/>
  <c r="O15" i="92"/>
  <c r="P15" i="92"/>
  <c r="Q15" i="92"/>
  <c r="N16" i="92"/>
  <c r="O16" i="92"/>
  <c r="P16" i="92"/>
  <c r="Q16" i="92"/>
  <c r="K13" i="92"/>
  <c r="O10" i="92"/>
  <c r="N10" i="92"/>
  <c r="L14" i="91"/>
  <c r="M14" i="91"/>
  <c r="N14" i="91"/>
  <c r="O14" i="91"/>
  <c r="P14" i="91"/>
  <c r="Q14" i="91"/>
  <c r="R14" i="91"/>
  <c r="S14" i="91"/>
  <c r="K14" i="91"/>
  <c r="E14" i="91"/>
  <c r="F14" i="91"/>
  <c r="J14" i="91"/>
  <c r="D14" i="91"/>
  <c r="S13" i="91"/>
  <c r="S12" i="91"/>
  <c r="S10" i="91"/>
  <c r="S11" i="91"/>
  <c r="S9" i="91"/>
  <c r="N10" i="91"/>
  <c r="N11" i="91"/>
  <c r="N12" i="91"/>
  <c r="N13" i="91"/>
  <c r="N9" i="91"/>
  <c r="O9" i="91"/>
  <c r="J12" i="91"/>
  <c r="K12" i="91" s="1"/>
  <c r="O12" i="91"/>
  <c r="P12" i="91"/>
  <c r="Q12" i="91"/>
  <c r="O10" i="91"/>
  <c r="P10" i="91"/>
  <c r="Q10" i="91"/>
  <c r="O11" i="91"/>
  <c r="R11" i="91" s="1"/>
  <c r="P11" i="91"/>
  <c r="Q11" i="91"/>
  <c r="O13" i="91"/>
  <c r="P13" i="91"/>
  <c r="Q13" i="91"/>
  <c r="K11" i="91"/>
  <c r="K13" i="91"/>
  <c r="J10" i="91"/>
  <c r="K10" i="91" s="1"/>
  <c r="R10" i="91" s="1"/>
  <c r="J11" i="91"/>
  <c r="J13" i="91"/>
  <c r="Q9" i="91"/>
  <c r="P9" i="91"/>
  <c r="K9" i="91"/>
  <c r="R10" i="111" l="1"/>
  <c r="R11" i="108"/>
  <c r="R11" i="107"/>
  <c r="S7" i="107"/>
  <c r="S11" i="107" s="1"/>
  <c r="R11" i="103"/>
  <c r="S11" i="103" s="1"/>
  <c r="R9" i="99"/>
  <c r="S10" i="95"/>
  <c r="J17" i="92"/>
  <c r="Q14" i="92"/>
  <c r="Q17" i="92" s="1"/>
  <c r="R13" i="92"/>
  <c r="S13" i="92" s="1"/>
  <c r="R13" i="91"/>
  <c r="R12" i="91"/>
  <c r="L14" i="90"/>
  <c r="M14" i="90"/>
  <c r="N14" i="90"/>
  <c r="O14" i="90"/>
  <c r="P14" i="90"/>
  <c r="Q14" i="90"/>
  <c r="R14" i="90"/>
  <c r="S14" i="90"/>
  <c r="K14" i="90"/>
  <c r="E14" i="90"/>
  <c r="F14" i="90"/>
  <c r="H14" i="90"/>
  <c r="I14" i="90"/>
  <c r="J14" i="90"/>
  <c r="D14" i="90"/>
  <c r="S12" i="90"/>
  <c r="S10" i="90"/>
  <c r="S11" i="90"/>
  <c r="S13" i="90"/>
  <c r="S9" i="90"/>
  <c r="Q11" i="90"/>
  <c r="Q13" i="90"/>
  <c r="P11" i="90"/>
  <c r="P13" i="90"/>
  <c r="O11" i="90"/>
  <c r="O13" i="90"/>
  <c r="N11" i="90"/>
  <c r="N13" i="90"/>
  <c r="K11" i="90"/>
  <c r="K13" i="90"/>
  <c r="Q9" i="90"/>
  <c r="P9" i="90"/>
  <c r="O9" i="90"/>
  <c r="N9" i="90"/>
  <c r="K9" i="90"/>
  <c r="I12" i="90"/>
  <c r="J12" i="90" s="1"/>
  <c r="K12" i="90" s="1"/>
  <c r="R14" i="92" l="1"/>
  <c r="N12" i="90"/>
  <c r="O12" i="90"/>
  <c r="R12" i="90" s="1"/>
  <c r="P12" i="90"/>
  <c r="Q12" i="90"/>
  <c r="Q34" i="90"/>
  <c r="P34" i="90"/>
  <c r="O34" i="90"/>
  <c r="N34" i="90"/>
  <c r="J34" i="90"/>
  <c r="K34" i="90" s="1"/>
  <c r="R34" i="90" s="1"/>
  <c r="J13" i="90"/>
  <c r="J11" i="90"/>
  <c r="I10" i="90"/>
  <c r="J9" i="90"/>
  <c r="R17" i="92" l="1"/>
  <c r="S14" i="92"/>
  <c r="Q10" i="90"/>
  <c r="P10" i="90"/>
  <c r="O10" i="90"/>
  <c r="N10" i="90"/>
  <c r="R11" i="90"/>
  <c r="J10" i="90"/>
  <c r="K10" i="90" s="1"/>
  <c r="R13" i="90"/>
  <c r="R10" i="90" l="1"/>
  <c r="R9" i="90"/>
  <c r="I9" i="99" l="1"/>
  <c r="J9" i="99" s="1"/>
  <c r="R11" i="99" l="1"/>
  <c r="J9" i="108" l="1"/>
  <c r="J11" i="94" l="1"/>
  <c r="J10" i="94"/>
  <c r="R11" i="94" l="1"/>
  <c r="R10" i="94"/>
  <c r="D12" i="112"/>
  <c r="E12" i="112"/>
  <c r="F12" i="112"/>
  <c r="M12" i="112"/>
  <c r="Q33" i="115"/>
  <c r="P33" i="115"/>
  <c r="O33" i="115"/>
  <c r="N33" i="115"/>
  <c r="J33" i="115"/>
  <c r="K33" i="115" s="1"/>
  <c r="M13" i="115"/>
  <c r="F13" i="115"/>
  <c r="E13" i="115"/>
  <c r="D13" i="115"/>
  <c r="Q12" i="115"/>
  <c r="P12" i="115"/>
  <c r="O12" i="115"/>
  <c r="N12" i="115"/>
  <c r="J12" i="115"/>
  <c r="K12" i="115" s="1"/>
  <c r="I11" i="115"/>
  <c r="Q11" i="115" s="1"/>
  <c r="Q10" i="115"/>
  <c r="P10" i="115"/>
  <c r="O10" i="115"/>
  <c r="N10" i="115"/>
  <c r="J10" i="115"/>
  <c r="K10" i="115" s="1"/>
  <c r="I9" i="115"/>
  <c r="P9" i="115" s="1"/>
  <c r="Q8" i="115"/>
  <c r="P8" i="115"/>
  <c r="O8" i="115"/>
  <c r="N8" i="115"/>
  <c r="J8" i="115"/>
  <c r="K8" i="115" s="1"/>
  <c r="G12" i="106"/>
  <c r="Q33" i="113"/>
  <c r="P33" i="113"/>
  <c r="O33" i="113"/>
  <c r="N33" i="113"/>
  <c r="J33" i="113"/>
  <c r="K33" i="113" s="1"/>
  <c r="F13" i="113"/>
  <c r="E13" i="113"/>
  <c r="J12" i="113"/>
  <c r="J9" i="113"/>
  <c r="J8" i="113"/>
  <c r="Q32" i="112"/>
  <c r="P32" i="112"/>
  <c r="O32" i="112"/>
  <c r="N32" i="112"/>
  <c r="J32" i="112"/>
  <c r="K32" i="112" s="1"/>
  <c r="J11" i="112"/>
  <c r="J10" i="112"/>
  <c r="J9" i="112"/>
  <c r="J8" i="112"/>
  <c r="N12" i="112"/>
  <c r="Q33" i="111"/>
  <c r="P33" i="111"/>
  <c r="O33" i="111"/>
  <c r="N33" i="111"/>
  <c r="J33" i="111"/>
  <c r="K33" i="111" s="1"/>
  <c r="J12" i="111"/>
  <c r="J11" i="111"/>
  <c r="J9" i="111"/>
  <c r="J8" i="111"/>
  <c r="K8" i="111" s="1"/>
  <c r="Q34" i="110"/>
  <c r="P34" i="110"/>
  <c r="O34" i="110"/>
  <c r="N34" i="110"/>
  <c r="J34" i="110"/>
  <c r="K34" i="110" s="1"/>
  <c r="M14" i="110"/>
  <c r="F14" i="110"/>
  <c r="E14" i="110"/>
  <c r="D14" i="110"/>
  <c r="I13" i="110"/>
  <c r="J12" i="110"/>
  <c r="J11" i="110"/>
  <c r="J10" i="110"/>
  <c r="K10" i="110" s="1"/>
  <c r="J9" i="110"/>
  <c r="I14" i="110"/>
  <c r="Q33" i="109"/>
  <c r="P33" i="109"/>
  <c r="O33" i="109"/>
  <c r="N33" i="109"/>
  <c r="J33" i="109"/>
  <c r="K33" i="109" s="1"/>
  <c r="J8" i="109"/>
  <c r="Q33" i="108"/>
  <c r="P33" i="108"/>
  <c r="O33" i="108"/>
  <c r="N33" i="108"/>
  <c r="J33" i="108"/>
  <c r="K33" i="108" s="1"/>
  <c r="J12" i="108"/>
  <c r="J10" i="108"/>
  <c r="J8" i="108"/>
  <c r="Q31" i="107"/>
  <c r="P31" i="107"/>
  <c r="O31" i="107"/>
  <c r="N31" i="107"/>
  <c r="J31" i="107"/>
  <c r="K31" i="107" s="1"/>
  <c r="M11" i="107"/>
  <c r="F11" i="107"/>
  <c r="E11" i="107"/>
  <c r="J10" i="107"/>
  <c r="J9" i="107"/>
  <c r="J8" i="107"/>
  <c r="Q32" i="106"/>
  <c r="P32" i="106"/>
  <c r="O32" i="106"/>
  <c r="N32" i="106"/>
  <c r="J32" i="106"/>
  <c r="K32" i="106" s="1"/>
  <c r="M12" i="106"/>
  <c r="F12" i="106"/>
  <c r="E12" i="106"/>
  <c r="D12" i="106"/>
  <c r="J11" i="106"/>
  <c r="R11" i="106" s="1"/>
  <c r="I10" i="106"/>
  <c r="J9" i="106"/>
  <c r="J8" i="106"/>
  <c r="Q32" i="105"/>
  <c r="P32" i="105"/>
  <c r="O32" i="105"/>
  <c r="N32" i="105"/>
  <c r="J32" i="105"/>
  <c r="K32" i="105" s="1"/>
  <c r="R32" i="105" s="1"/>
  <c r="J11" i="105"/>
  <c r="J10" i="105"/>
  <c r="J9" i="105"/>
  <c r="J8" i="105"/>
  <c r="Q32" i="104"/>
  <c r="P32" i="104"/>
  <c r="O32" i="104"/>
  <c r="N32" i="104"/>
  <c r="J32" i="104"/>
  <c r="K32" i="104" s="1"/>
  <c r="R32" i="104" s="1"/>
  <c r="F12" i="104"/>
  <c r="E12" i="104"/>
  <c r="J11" i="104"/>
  <c r="J10" i="104"/>
  <c r="J9" i="104"/>
  <c r="I8" i="104"/>
  <c r="Q33" i="103"/>
  <c r="P33" i="103"/>
  <c r="O33" i="103"/>
  <c r="N33" i="103"/>
  <c r="J33" i="103"/>
  <c r="K33" i="103" s="1"/>
  <c r="J12" i="103"/>
  <c r="K12" i="103" s="1"/>
  <c r="J10" i="103"/>
  <c r="K10" i="103" s="1"/>
  <c r="J9" i="103"/>
  <c r="K9" i="103" s="1"/>
  <c r="J8" i="103"/>
  <c r="K8" i="103" s="1"/>
  <c r="Q34" i="102"/>
  <c r="P34" i="102"/>
  <c r="O34" i="102"/>
  <c r="N34" i="102"/>
  <c r="J34" i="102"/>
  <c r="K34" i="102" s="1"/>
  <c r="J13" i="102"/>
  <c r="J12" i="102"/>
  <c r="J8" i="102"/>
  <c r="Q33" i="101"/>
  <c r="P33" i="101"/>
  <c r="O33" i="101"/>
  <c r="N33" i="101"/>
  <c r="J33" i="101"/>
  <c r="K33" i="101" s="1"/>
  <c r="R33" i="101" s="1"/>
  <c r="J12" i="101"/>
  <c r="K12" i="101" s="1"/>
  <c r="J9" i="101"/>
  <c r="K9" i="101" s="1"/>
  <c r="J8" i="101"/>
  <c r="K8" i="101" s="1"/>
  <c r="Q32" i="100"/>
  <c r="P32" i="100"/>
  <c r="O32" i="100"/>
  <c r="N32" i="100"/>
  <c r="J32" i="100"/>
  <c r="K32" i="100" s="1"/>
  <c r="M12" i="100"/>
  <c r="F12" i="100"/>
  <c r="E12" i="100"/>
  <c r="D12" i="100"/>
  <c r="J11" i="100"/>
  <c r="J10" i="100"/>
  <c r="J9" i="100"/>
  <c r="R9" i="100" s="1"/>
  <c r="I8" i="100"/>
  <c r="I12" i="100"/>
  <c r="Q32" i="99"/>
  <c r="P32" i="99"/>
  <c r="O32" i="99"/>
  <c r="N32" i="99"/>
  <c r="J32" i="99"/>
  <c r="K32" i="99" s="1"/>
  <c r="M12" i="99"/>
  <c r="F12" i="99"/>
  <c r="E12" i="99"/>
  <c r="D12" i="99"/>
  <c r="J11" i="99"/>
  <c r="J10" i="99"/>
  <c r="I8" i="99"/>
  <c r="Q34" i="98"/>
  <c r="P34" i="98"/>
  <c r="O34" i="98"/>
  <c r="N34" i="98"/>
  <c r="J34" i="98"/>
  <c r="K34" i="98" s="1"/>
  <c r="M14" i="98"/>
  <c r="F14" i="98"/>
  <c r="E14" i="98"/>
  <c r="D14" i="98"/>
  <c r="J13" i="98"/>
  <c r="J12" i="98"/>
  <c r="I11" i="98"/>
  <c r="J10" i="98"/>
  <c r="J9" i="98"/>
  <c r="J8" i="98"/>
  <c r="Q32" i="97"/>
  <c r="P32" i="97"/>
  <c r="O32" i="97"/>
  <c r="N32" i="97"/>
  <c r="J32" i="97"/>
  <c r="K32" i="97" s="1"/>
  <c r="M12" i="97"/>
  <c r="F12" i="97"/>
  <c r="E12" i="97"/>
  <c r="D12" i="97"/>
  <c r="J11" i="97"/>
  <c r="J10" i="97"/>
  <c r="I9" i="97"/>
  <c r="I8" i="97"/>
  <c r="Q32" i="96"/>
  <c r="P32" i="96"/>
  <c r="O32" i="96"/>
  <c r="N32" i="96"/>
  <c r="J32" i="96"/>
  <c r="K32" i="96" s="1"/>
  <c r="M12" i="96"/>
  <c r="F12" i="96"/>
  <c r="E12" i="96"/>
  <c r="D12" i="96"/>
  <c r="J11" i="96"/>
  <c r="J10" i="96"/>
  <c r="I9" i="96"/>
  <c r="J8" i="96"/>
  <c r="I12" i="96"/>
  <c r="Q32" i="95"/>
  <c r="P32" i="95"/>
  <c r="O32" i="95"/>
  <c r="N32" i="95"/>
  <c r="J32" i="95"/>
  <c r="K32" i="95" s="1"/>
  <c r="F12" i="95"/>
  <c r="E12" i="95"/>
  <c r="J11" i="95"/>
  <c r="J9" i="95"/>
  <c r="J8" i="95"/>
  <c r="Q32" i="94"/>
  <c r="P32" i="94"/>
  <c r="O32" i="94"/>
  <c r="N32" i="94"/>
  <c r="J32" i="94"/>
  <c r="K32" i="94" s="1"/>
  <c r="J9" i="94"/>
  <c r="J8" i="94"/>
  <c r="Q32" i="93"/>
  <c r="P32" i="93"/>
  <c r="O32" i="93"/>
  <c r="N32" i="93"/>
  <c r="J32" i="93"/>
  <c r="K32" i="93" s="1"/>
  <c r="J11" i="93"/>
  <c r="J10" i="93"/>
  <c r="I9" i="93"/>
  <c r="J8" i="93"/>
  <c r="Q37" i="92"/>
  <c r="P37" i="92"/>
  <c r="O37" i="92"/>
  <c r="N37" i="92"/>
  <c r="J37" i="92"/>
  <c r="K37" i="92" s="1"/>
  <c r="J16" i="92"/>
  <c r="K16" i="92" s="1"/>
  <c r="R16" i="92" s="1"/>
  <c r="S16" i="92" s="1"/>
  <c r="I15" i="92"/>
  <c r="J13" i="92"/>
  <c r="J12" i="92"/>
  <c r="K12" i="92" s="1"/>
  <c r="R12" i="92" s="1"/>
  <c r="S12" i="92" s="1"/>
  <c r="J11" i="92"/>
  <c r="K11" i="92" s="1"/>
  <c r="R11" i="92" s="1"/>
  <c r="S11" i="92" s="1"/>
  <c r="J10" i="92"/>
  <c r="Q34" i="91"/>
  <c r="P34" i="91"/>
  <c r="O34" i="91"/>
  <c r="N34" i="91"/>
  <c r="J34" i="91"/>
  <c r="K34" i="91" s="1"/>
  <c r="R34" i="91" s="1"/>
  <c r="J9" i="91"/>
  <c r="J13" i="103" l="1"/>
  <c r="K10" i="92"/>
  <c r="R33" i="108"/>
  <c r="R9" i="91"/>
  <c r="R34" i="98"/>
  <c r="R32" i="99"/>
  <c r="R9" i="107"/>
  <c r="P12" i="112"/>
  <c r="R33" i="113"/>
  <c r="R32" i="97"/>
  <c r="R11" i="100"/>
  <c r="R34" i="102"/>
  <c r="R31" i="107"/>
  <c r="R34" i="110"/>
  <c r="R37" i="92"/>
  <c r="R32" i="95"/>
  <c r="R32" i="100"/>
  <c r="R33" i="103"/>
  <c r="R8" i="115"/>
  <c r="R12" i="115"/>
  <c r="R33" i="115"/>
  <c r="N11" i="115"/>
  <c r="I13" i="115"/>
  <c r="R10" i="115"/>
  <c r="J11" i="115"/>
  <c r="K11" i="115" s="1"/>
  <c r="P11" i="115"/>
  <c r="O12" i="112"/>
  <c r="Q12" i="112"/>
  <c r="R8" i="112"/>
  <c r="J12" i="112"/>
  <c r="K12" i="112"/>
  <c r="R11" i="112"/>
  <c r="R32" i="112"/>
  <c r="R10" i="112"/>
  <c r="R9" i="112"/>
  <c r="R12" i="113"/>
  <c r="S12" i="113" s="1"/>
  <c r="R8" i="113"/>
  <c r="S8" i="113" s="1"/>
  <c r="R9" i="113"/>
  <c r="S9" i="113" s="1"/>
  <c r="J10" i="113"/>
  <c r="R8" i="111"/>
  <c r="S8" i="111" s="1"/>
  <c r="R11" i="111"/>
  <c r="R33" i="111"/>
  <c r="R9" i="111"/>
  <c r="R12" i="111"/>
  <c r="R10" i="110"/>
  <c r="S10" i="110" s="1"/>
  <c r="S14" i="110" s="1"/>
  <c r="R9" i="110"/>
  <c r="R12" i="110"/>
  <c r="R11" i="110"/>
  <c r="R8" i="109"/>
  <c r="O9" i="115"/>
  <c r="Q9" i="115"/>
  <c r="Q13" i="115" s="1"/>
  <c r="P13" i="115"/>
  <c r="J9" i="115"/>
  <c r="K9" i="115" s="1"/>
  <c r="N9" i="115"/>
  <c r="N13" i="115" s="1"/>
  <c r="O11" i="115"/>
  <c r="R33" i="109"/>
  <c r="R8" i="108"/>
  <c r="R9" i="108"/>
  <c r="R12" i="108"/>
  <c r="R8" i="107"/>
  <c r="R10" i="107"/>
  <c r="D11" i="107"/>
  <c r="I12" i="106"/>
  <c r="R32" i="106"/>
  <c r="R9" i="106"/>
  <c r="R8" i="106"/>
  <c r="R11" i="105"/>
  <c r="R10" i="105"/>
  <c r="R9" i="105"/>
  <c r="R8" i="105"/>
  <c r="I12" i="104"/>
  <c r="J8" i="104"/>
  <c r="R9" i="104"/>
  <c r="R11" i="104"/>
  <c r="R10" i="104"/>
  <c r="R8" i="103"/>
  <c r="S8" i="103" s="1"/>
  <c r="R10" i="103"/>
  <c r="S10" i="103" s="1"/>
  <c r="R9" i="103"/>
  <c r="S9" i="103" s="1"/>
  <c r="R12" i="103"/>
  <c r="S12" i="103" s="1"/>
  <c r="R8" i="102"/>
  <c r="R9" i="101"/>
  <c r="R12" i="101"/>
  <c r="S12" i="101" s="1"/>
  <c r="R11" i="101"/>
  <c r="R8" i="101"/>
  <c r="S8" i="101" s="1"/>
  <c r="R10" i="100"/>
  <c r="I12" i="99"/>
  <c r="R8" i="98"/>
  <c r="R10" i="98"/>
  <c r="R13" i="98"/>
  <c r="R9" i="98"/>
  <c r="R12" i="98"/>
  <c r="I14" i="98"/>
  <c r="S10" i="97"/>
  <c r="I12" i="97"/>
  <c r="S11" i="97"/>
  <c r="R8" i="96"/>
  <c r="R11" i="96"/>
  <c r="R32" i="96"/>
  <c r="R10" i="96"/>
  <c r="S11" i="95"/>
  <c r="S9" i="95"/>
  <c r="R8" i="95"/>
  <c r="R9" i="94"/>
  <c r="R8" i="94"/>
  <c r="R32" i="94"/>
  <c r="R32" i="93"/>
  <c r="R10" i="92"/>
  <c r="J13" i="110"/>
  <c r="P11" i="107"/>
  <c r="J10" i="106"/>
  <c r="R8" i="104"/>
  <c r="L11" i="101"/>
  <c r="O12" i="100"/>
  <c r="Q12" i="100"/>
  <c r="P12" i="100"/>
  <c r="J8" i="100"/>
  <c r="N12" i="100"/>
  <c r="J8" i="99"/>
  <c r="J11" i="98"/>
  <c r="J8" i="97"/>
  <c r="J9" i="97"/>
  <c r="J9" i="96"/>
  <c r="J9" i="93"/>
  <c r="J15" i="92"/>
  <c r="K15" i="92" s="1"/>
  <c r="R15" i="92" s="1"/>
  <c r="S15" i="92" s="1"/>
  <c r="K10" i="113" l="1"/>
  <c r="J13" i="113"/>
  <c r="R10" i="108"/>
  <c r="S10" i="92"/>
  <c r="O13" i="115"/>
  <c r="R11" i="115"/>
  <c r="R12" i="112"/>
  <c r="R10" i="113"/>
  <c r="S10" i="113" s="1"/>
  <c r="R13" i="110"/>
  <c r="O14" i="110"/>
  <c r="N14" i="110"/>
  <c r="P14" i="110"/>
  <c r="Q14" i="110"/>
  <c r="R9" i="115"/>
  <c r="R13" i="115" s="1"/>
  <c r="K13" i="115"/>
  <c r="J13" i="115"/>
  <c r="N11" i="107"/>
  <c r="K11" i="107"/>
  <c r="O11" i="107"/>
  <c r="Q11" i="107"/>
  <c r="N12" i="106"/>
  <c r="P12" i="106"/>
  <c r="O12" i="106"/>
  <c r="Q12" i="106"/>
  <c r="R8" i="100"/>
  <c r="Q12" i="99"/>
  <c r="P12" i="99"/>
  <c r="O12" i="99"/>
  <c r="P14" i="98"/>
  <c r="Q14" i="98"/>
  <c r="O14" i="98"/>
  <c r="S9" i="97"/>
  <c r="S12" i="97" s="1"/>
  <c r="R8" i="97"/>
  <c r="N12" i="97"/>
  <c r="Q12" i="97"/>
  <c r="P12" i="97"/>
  <c r="O12" i="97"/>
  <c r="R9" i="96"/>
  <c r="R12" i="96" s="1"/>
  <c r="P12" i="96"/>
  <c r="N12" i="96"/>
  <c r="Q12" i="96"/>
  <c r="K12" i="96"/>
  <c r="O12" i="96"/>
  <c r="J14" i="110"/>
  <c r="K14" i="110"/>
  <c r="J11" i="107"/>
  <c r="R10" i="106"/>
  <c r="J12" i="106"/>
  <c r="K12" i="106"/>
  <c r="K12" i="100"/>
  <c r="J12" i="100"/>
  <c r="K12" i="99"/>
  <c r="J12" i="99"/>
  <c r="N12" i="99"/>
  <c r="R8" i="99"/>
  <c r="R12" i="99" s="1"/>
  <c r="K14" i="98"/>
  <c r="J14" i="98"/>
  <c r="R11" i="98"/>
  <c r="N14" i="98"/>
  <c r="K12" i="97"/>
  <c r="J12" i="97"/>
  <c r="J12" i="96"/>
  <c r="R14" i="110" l="1"/>
  <c r="R12" i="106"/>
  <c r="R12" i="100"/>
  <c r="R14" i="98"/>
  <c r="R12" i="97"/>
</calcChain>
</file>

<file path=xl/sharedStrings.xml><?xml version="1.0" encoding="utf-8"?>
<sst xmlns="http://schemas.openxmlformats.org/spreadsheetml/2006/main" count="1310" uniqueCount="217">
  <si>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</si>
  <si>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</si>
  <si>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</si>
  <si>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</si>
  <si>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</si>
  <si>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</si>
  <si>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</si>
  <si>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</si>
  <si>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</si>
  <si>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</si>
  <si>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</si>
  <si>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</si>
  <si>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</si>
  <si>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</si>
  <si>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</si>
  <si>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</si>
  <si>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</si>
  <si>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</si>
  <si>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</si>
  <si>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</si>
  <si>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</si>
  <si>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</si>
  <si>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</si>
  <si>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 xml:space="preserve">BHTN 1% </t>
  </si>
  <si>
    <t xml:space="preserve">% TNVK </t>
  </si>
  <si>
    <t>NguyÔn §×nh §«n</t>
  </si>
  <si>
    <t>Mai  V¨n  ¦ng</t>
  </si>
  <si>
    <t>Ph¹m V¨n §«n</t>
  </si>
  <si>
    <t xml:space="preserve">Mai ThÞ NghÜa </t>
  </si>
  <si>
    <t xml:space="preserve">TrÇn TuÊn Anh </t>
  </si>
  <si>
    <t>ThiÖu Giang</t>
  </si>
  <si>
    <t>Trạm trưởng</t>
  </si>
  <si>
    <t xml:space="preserve">Phụ cấp khác không tính BHXH </t>
  </si>
  <si>
    <t>PC TN</t>
  </si>
  <si>
    <t xml:space="preserve">PC ưu đãi nghề </t>
  </si>
  <si>
    <t>Phó TT</t>
  </si>
  <si>
    <t>HS bảo lưu</t>
  </si>
  <si>
    <t>0,52</t>
  </si>
  <si>
    <t>0,83</t>
  </si>
  <si>
    <t>Phó trạm</t>
  </si>
  <si>
    <t>Trưởng trạm</t>
  </si>
  <si>
    <t xml:space="preserve">Lª ViÕt Anh </t>
  </si>
  <si>
    <t>Đi học ĐH</t>
  </si>
  <si>
    <t xml:space="preserve">Thành tiền </t>
  </si>
  <si>
    <t>6%</t>
  </si>
  <si>
    <t>9%</t>
  </si>
  <si>
    <t xml:space="preserve"> Đơn vị: Trạm y tế xã Thiệu Toán </t>
  </si>
  <si>
    <t xml:space="preserve">Kế toán </t>
  </si>
  <si>
    <t xml:space="preserve">Trưởng trạm y tế xã </t>
  </si>
  <si>
    <t xml:space="preserve">Ký nhận </t>
  </si>
  <si>
    <t xml:space="preserve">Nguyễn Thị Kiên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</si>
  <si>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</si>
  <si>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</si>
  <si>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</si>
  <si>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</si>
  <si>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</si>
  <si>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Tống Đức Đông </t>
  </si>
  <si>
    <t xml:space="preserve">Nguyễn Thị Phượng </t>
  </si>
  <si>
    <t xml:space="preserve"> Đơn vị: Trạm y tế xã Minh Tâm </t>
  </si>
  <si>
    <t>Phạm Thị Hường</t>
  </si>
  <si>
    <t xml:space="preserve">Nguyễn Hữu Thắng 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</si>
  <si>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</si>
  <si>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</si>
  <si>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</si>
  <si>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</si>
  <si>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</si>
  <si>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</si>
  <si>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</si>
  <si>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</si>
  <si>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</si>
  <si>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Đơn vị: Trạm y tế xã Thiệu Viên   </t>
  </si>
  <si>
    <t xml:space="preserve">Nguyễn Thị Hương </t>
  </si>
  <si>
    <t xml:space="preserve">Nguyễn Thị Bình </t>
  </si>
  <si>
    <t xml:space="preserve">Lê Thị Liên </t>
  </si>
  <si>
    <t xml:space="preserve"> Đơn vị: Trạm y tế xã Thiệu Lý</t>
  </si>
  <si>
    <t xml:space="preserve">Nguyễn Thăng Lưu </t>
  </si>
  <si>
    <t>Phạm Thị Ngọc Thủy</t>
  </si>
  <si>
    <t xml:space="preserve">Tô Thị Thúy 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</si>
  <si>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</si>
  <si>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</si>
  <si>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</si>
  <si>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</si>
  <si>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</si>
  <si>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</si>
  <si>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</si>
  <si>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</si>
  <si>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</si>
  <si>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</si>
  <si>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</si>
  <si>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</si>
  <si>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</si>
  <si>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</si>
  <si>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</si>
  <si>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</si>
  <si>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</si>
  <si>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</si>
  <si>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</si>
  <si>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</si>
  <si>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</si>
  <si>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</si>
  <si>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</si>
  <si>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</si>
  <si>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</si>
  <si>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</si>
  <si>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</si>
  <si>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</si>
  <si>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</si>
  <si>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</si>
  <si>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Đơn vị: Trạm y tế xã Thiệu Tiến </t>
  </si>
  <si>
    <t xml:space="preserve">Đỗ Thị Tuyết </t>
  </si>
  <si>
    <t xml:space="preserve">Hoàng Công Anh </t>
  </si>
  <si>
    <t xml:space="preserve">Trần Thị Dũng 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</si>
  <si>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</si>
  <si>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</si>
  <si>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</si>
  <si>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</si>
  <si>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</si>
  <si>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Đơn vị: Trạm y tế xã Thiệu Công 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</si>
  <si>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</si>
  <si>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</si>
  <si>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</si>
  <si>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</si>
  <si>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</si>
  <si>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</si>
  <si>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</si>
  <si>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</si>
  <si>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</si>
  <si>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Đơn vị: Trạm y tế xã Thiệu Phú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</si>
  <si>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</si>
  <si>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</si>
  <si>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</si>
  <si>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</si>
  <si>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</si>
  <si>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</si>
  <si>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</si>
  <si>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</si>
  <si>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</si>
  <si>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</si>
  <si>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</si>
  <si>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</si>
  <si>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Nguyễn Thị Mạnh </t>
  </si>
  <si>
    <t xml:space="preserve">Hoàng Thị Oanh </t>
  </si>
  <si>
    <t xml:space="preserve"> Đơn vị: Trạm y tế xã Thiệu Duy</t>
  </si>
  <si>
    <t xml:space="preserve">Lê Như Thắng </t>
  </si>
  <si>
    <t xml:space="preserve">Trần Tuấn Anh </t>
  </si>
  <si>
    <t xml:space="preserve">Lê Thị Nhung </t>
  </si>
  <si>
    <t xml:space="preserve">Đỗ Thị Gái </t>
  </si>
  <si>
    <t xml:space="preserve">Trưởng trạm y tế thị trấn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</si>
  <si>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</si>
  <si>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</si>
  <si>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</si>
  <si>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</si>
  <si>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</si>
  <si>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</si>
  <si>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Đơn vị: Trạm y tế xã Thiệu Hợp 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</si>
  <si>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</si>
  <si>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</si>
  <si>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</si>
  <si>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</si>
  <si>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</si>
  <si>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Lê Thị Mai Hạnh </t>
  </si>
  <si>
    <t xml:space="preserve">Đỗ Thị Phượng </t>
  </si>
  <si>
    <t xml:space="preserve">Trần Cảnh Thành 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</si>
  <si>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</si>
  <si>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</si>
  <si>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</si>
  <si>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</si>
  <si>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</si>
  <si>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Đơn vị: Trạm y tế xã Thiệu Nguyên </t>
  </si>
  <si>
    <t>CB</t>
  </si>
  <si>
    <t>Lê Lương Khang</t>
  </si>
  <si>
    <t>Phạm Thị Vân</t>
  </si>
  <si>
    <t xml:space="preserve"> Hoàng Nguyễn Giang </t>
  </si>
  <si>
    <t>TT</t>
  </si>
  <si>
    <t>Quản Văn Duẩn</t>
  </si>
  <si>
    <t>Lê Thị Hiền</t>
  </si>
  <si>
    <t>BẢNG THANH TOÁN LƯƠNG VÀ PHỤ CẤP LƯƠNG CHÊNH LỆCH NÂNG MỨC LƯƠNG TỐI THIỂU TỪ 1.4900.000Đ - 1.800.000Đ</t>
  </si>
  <si>
    <t>Ngày   20    tháng   10   năm 2023</t>
  </si>
  <si>
    <t>Ngày   20    tháng   12    năm 2023</t>
  </si>
  <si>
    <t>Lê Thị Mai</t>
  </si>
  <si>
    <t>8=7*310000</t>
  </si>
  <si>
    <t>Từ tháng 7 đến Tháng 10 năm 2023</t>
  </si>
  <si>
    <t>Thành Tiền</t>
  </si>
  <si>
    <t>15=14*4</t>
  </si>
  <si>
    <t>Hà Thị Đào</t>
  </si>
  <si>
    <t>8=7*3100000</t>
  </si>
  <si>
    <t>Đặng Thị Lan</t>
  </si>
  <si>
    <t>Nguyễn Văn Đệ</t>
  </si>
  <si>
    <t>Hoàng Thị Vân</t>
  </si>
  <si>
    <t>Dương Thị Huệ</t>
  </si>
  <si>
    <t>Dương Văn Dũng</t>
  </si>
  <si>
    <t>Đỗ Thị Nam</t>
  </si>
  <si>
    <t xml:space="preserve">                                             Tổng số tiền (Viết bằng chữ):    Hai mươi lăm triệu chín trăm bốn tám nghìn ba trăm mười lăm đồng./.)</t>
  </si>
  <si>
    <t xml:space="preserve">                                             Tổng số tiền (Viết bằng chữ):    Mười lăm triệu không trăm năm mốt nghìn không trăm hai bảy đồng./.</t>
  </si>
  <si>
    <t xml:space="preserve">                                             Tổng số tiền (Viết bằng chữ):   Ba tám triệu bốn trăm bảy tư nghìn năm trăm mười chín đồng./.)</t>
  </si>
  <si>
    <t xml:space="preserve">                                             Tổng số tiền (Viết bằng chữ):  Hai lăm triệu năm trăm lẻ năm nghìn hai trăm bảy lăm đồng./.</t>
  </si>
  <si>
    <t xml:space="preserve">                                             Tổng số tiền (Viết bằng chữ):  Hai trám triệu năm trăm hai tư nghìn một trăm bảy chín đồng./.</t>
  </si>
  <si>
    <t xml:space="preserve">                                             Tổng số tiền (Viết bằng chữ):    Hai mươi triệu bảy trăm hai sáu nghìn bốn trăm mười bốn đồng./.</t>
  </si>
  <si>
    <t xml:space="preserve">                                             Tổng số tiền (Viết bằng chữ):   Hai mươi hai triệu hai trăm bảy bảy nghìn sáu trăm mười bảy đồng./.</t>
  </si>
  <si>
    <t xml:space="preserve">                                             Tổng số tiền (Viết bằng chữ):    Hai lăm triệu bốn trăm bảy tám nghìn chín trăm bốn mươi đồng./.</t>
  </si>
  <si>
    <t xml:space="preserve">                                             Tổng số tiền (Viết bằng chữ):   Ba chín triệu bảy trăm chín tư nghìn không trăm lẻ bốn đồng./.</t>
  </si>
  <si>
    <t xml:space="preserve">                                             Tổng số tiền (Viết bằng chữ):   Hai tám triệu một trăm ba mươi nghìn bốn trăm ba bảy đồng./.</t>
  </si>
  <si>
    <t xml:space="preserve">                                             Tổng số tiền (Viết bằng chữ):  Hai ba triệu một trăm tám mốt nghìn chín trăm bảy hai đồng./.</t>
  </si>
  <si>
    <t xml:space="preserve">                                             Tổng số tiền (Viết bằng chữ):   Mười tám triệu không trăm sáu chín nghìn sáu trăm mười tám đồng/.</t>
  </si>
  <si>
    <t xml:space="preserve">                                             Tổng số tiền (Viết bằng chữ):    Hai bảy triệu ba trăm chín mốt nghìn hai trăm tám bảy đồng./.</t>
  </si>
  <si>
    <t xml:space="preserve">                                             Tổng số tiền (Viết bằng chữ):  Mười chín triệu tám trăm bảy sáu nghìn một trăm bốn ba đồng/.</t>
  </si>
  <si>
    <t xml:space="preserve">                                             Tổng số tiền (Viết bằng chữ):  Hai hai triệu hai trăm mười một nghìn bốn trăm năm tám đồng./.</t>
  </si>
  <si>
    <t xml:space="preserve">                                             Tổng số tiền (Viết bằng chữ):    Hai mươi hai triệu tám trăm lẻ hai nghìn ba trăm đồng./.</t>
  </si>
  <si>
    <t xml:space="preserve">                                             Tổng số tiền (Viết bằng chữ):    Hai mươi ba triệu chín trăm sáu hai nghìn bảy trăm bốn ba đồng./.</t>
  </si>
  <si>
    <t xml:space="preserve">                                             Tổng số tiền (Viết bằng chữ):    Hai mươi mốt triệu chín trăm sáu hai nghìn tám trăm tám mươi đồng./.</t>
  </si>
  <si>
    <t xml:space="preserve">                                             Tổng số tiền (Viết bằng chữ):    Ba mươi triệu chín trăm bảy mốt nghìn bốn trăm mười tám đồng./.</t>
  </si>
  <si>
    <t xml:space="preserve">                                             Tổng số tiền (Viết bằng chữ):    Hai tám triệu sáu trăm năm chín nghìn không trăm sáu sáu đồng./.</t>
  </si>
  <si>
    <t xml:space="preserve">                                             Tổng số tiền (Viết bằng chữ):  Hai bảy triệu năm trăm chín tám nghìn chín trăm mười bảy đồng./.</t>
  </si>
  <si>
    <t xml:space="preserve">                                             Tổng số tiền (Viết bằng chữ):   Mười sáu triệu bảy trăm năm hai nghìn tám trăm sáu hai đồng./.</t>
  </si>
  <si>
    <t xml:space="preserve">                                             Tổng số tiền (Viết bằng chữ):  Mười tám triệu năm trăm chín mốt nghìn năm trăm lẻ ba đồng./.</t>
  </si>
  <si>
    <t xml:space="preserve">                                             Tổng số tiền (Viết bằng chữ):  Hai tư triệu bảy trăm hai tư nghìn tám trăm năm sáu đồng./.</t>
  </si>
  <si>
    <t xml:space="preserve">                                             Tổng số tiền (Viết bằng chữ):   Ba tư triệu một trăm bốn lăm nghìn bảy trăm bốn mốt đồng./.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</si>
</sst>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8"/>
      <name val=".VnTime"/>
      <family val="2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sz val="10"/>
      <name val="Times New Roman"/>
      <family val="1"/>
      <charset val="163"/>
    </font>
    <font>
      <sz val="10"/>
      <name val=".VnTime"/>
      <family val="2"/>
    </font>
    <font>
      <b/>
      <sz val="10"/>
      <name val="Cambria"/>
      <family val="1"/>
      <charset val="163"/>
    </font>
    <font>
      <sz val="10"/>
      <name val="Cambria"/>
      <family val="1"/>
      <charset val="163"/>
    </font>
    <font>
      <sz val="12"/>
      <name val="Times New Roman"/>
      <family val="1"/>
    </font>
    <font>
      <sz val="12"/>
      <name val="Calibri"/>
      <family val="2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Cambria"/>
      <family val="1"/>
      <charset val="163"/>
    </font>
    <font>
      <b/>
      <sz val="12"/>
      <name val="Calibri"/>
      <family val="2"/>
    </font>
    <font>
      <b/>
      <i/>
      <sz val="12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b/>
      <i/>
      <sz val="8"/>
      <color rgb="FFFF0000"/>
      <name val="Times New Roman"/>
      <family val="1"/>
      <charset val="163"/>
    </font>
    <font>
      <sz val="8"/>
      <color rgb="FFFF0000"/>
      <name val="Times New Roman"/>
      <family val="1"/>
    </font>
    <font>
      <sz val="9"/>
      <color rgb="FFFF0000"/>
      <name val="Calibri"/>
      <family val="2"/>
    </font>
    <font>
      <b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45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7" xfId="0" applyFont="1" applyBorder="1"/>
    <xf numFmtId="0" fontId="15" fillId="0" borderId="2" xfId="0" applyNumberFormat="1" applyFont="1" applyBorder="1" applyAlignment="1">
      <alignment horizontal="right"/>
    </xf>
    <xf numFmtId="0" fontId="16" fillId="0" borderId="2" xfId="0" applyFont="1" applyFill="1" applyBorder="1" applyAlignment="1">
      <alignment horizontal="center"/>
    </xf>
    <xf numFmtId="0" fontId="16" fillId="0" borderId="2" xfId="0" applyNumberFormat="1" applyFont="1" applyFill="1" applyBorder="1" applyAlignment="1">
      <alignment horizontal="right"/>
    </xf>
    <xf numFmtId="9" fontId="16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9" fontId="16" fillId="0" borderId="2" xfId="2" applyFont="1" applyBorder="1" applyAlignment="1">
      <alignment horizontal="center" vertical="center"/>
    </xf>
    <xf numFmtId="9" fontId="16" fillId="0" borderId="2" xfId="1" applyNumberFormat="1" applyFont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/>
    </xf>
    <xf numFmtId="4" fontId="16" fillId="0" borderId="2" xfId="0" applyNumberFormat="1" applyFont="1" applyFill="1" applyBorder="1" applyAlignment="1">
      <alignment horizontal="center"/>
    </xf>
    <xf numFmtId="9" fontId="16" fillId="0" borderId="2" xfId="2" applyFont="1" applyFill="1" applyBorder="1" applyAlignment="1">
      <alignment horizontal="center"/>
    </xf>
    <xf numFmtId="4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 vertical="center"/>
    </xf>
    <xf numFmtId="0" fontId="15" fillId="0" borderId="16" xfId="0" applyFont="1" applyBorder="1"/>
    <xf numFmtId="0" fontId="16" fillId="0" borderId="16" xfId="0" applyNumberFormat="1" applyFont="1" applyFill="1" applyBorder="1" applyAlignment="1">
      <alignment horizontal="right"/>
    </xf>
    <xf numFmtId="9" fontId="16" fillId="0" borderId="16" xfId="0" applyNumberFormat="1" applyFont="1" applyFill="1" applyBorder="1" applyAlignment="1">
      <alignment horizontal="center"/>
    </xf>
    <xf numFmtId="43" fontId="16" fillId="0" borderId="16" xfId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6" fillId="0" borderId="3" xfId="0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right"/>
    </xf>
    <xf numFmtId="43" fontId="16" fillId="0" borderId="3" xfId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5" fontId="17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/>
    </xf>
    <xf numFmtId="0" fontId="16" fillId="0" borderId="0" xfId="0" applyFont="1"/>
    <xf numFmtId="0" fontId="18" fillId="0" borderId="9" xfId="0" applyFont="1" applyBorder="1" applyAlignment="1">
      <alignment vertical="center"/>
    </xf>
    <xf numFmtId="0" fontId="13" fillId="0" borderId="0" xfId="0" applyFont="1"/>
    <xf numFmtId="0" fontId="16" fillId="0" borderId="0" xfId="0" applyFont="1" applyAlignment="1">
      <alignment horizontal="right" vertical="center"/>
    </xf>
    <xf numFmtId="164" fontId="16" fillId="0" borderId="0" xfId="1" applyNumberFormat="1" applyFont="1"/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6" fillId="0" borderId="2" xfId="0" applyFont="1" applyBorder="1"/>
    <xf numFmtId="0" fontId="16" fillId="0" borderId="7" xfId="0" applyFont="1" applyBorder="1"/>
    <xf numFmtId="0" fontId="16" fillId="0" borderId="2" xfId="0" applyFont="1" applyFill="1" applyBorder="1"/>
    <xf numFmtId="0" fontId="16" fillId="0" borderId="2" xfId="0" applyFont="1" applyBorder="1" applyAlignment="1">
      <alignment horizontal="left"/>
    </xf>
    <xf numFmtId="0" fontId="16" fillId="0" borderId="16" xfId="0" applyFont="1" applyBorder="1"/>
    <xf numFmtId="0" fontId="16" fillId="0" borderId="3" xfId="0" applyFont="1" applyBorder="1"/>
    <xf numFmtId="164" fontId="9" fillId="0" borderId="0" xfId="1" applyNumberFormat="1" applyFont="1"/>
    <xf numFmtId="0" fontId="9" fillId="0" borderId="0" xfId="0" applyFont="1" applyAlignment="1"/>
    <xf numFmtId="0" fontId="20" fillId="0" borderId="0" xfId="0" applyFont="1"/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/>
    <xf numFmtId="0" fontId="15" fillId="0" borderId="2" xfId="0" applyFont="1" applyBorder="1" applyAlignment="1"/>
    <xf numFmtId="166" fontId="13" fillId="0" borderId="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0" fontId="5" fillId="0" borderId="0" xfId="0" applyFont="1" applyAlignment="1"/>
    <xf numFmtId="0" fontId="21" fillId="0" borderId="0" xfId="0" applyFont="1"/>
    <xf numFmtId="164" fontId="21" fillId="0" borderId="0" xfId="1" applyNumberFormat="1" applyFont="1"/>
    <xf numFmtId="0" fontId="22" fillId="0" borderId="0" xfId="0" applyFont="1"/>
    <xf numFmtId="0" fontId="21" fillId="0" borderId="0" xfId="0" applyFont="1" applyAlignment="1">
      <alignment horizontal="left" vertical="center" indent="15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/>
    <xf numFmtId="165" fontId="21" fillId="0" borderId="2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/>
    <xf numFmtId="164" fontId="26" fillId="0" borderId="0" xfId="1" applyNumberFormat="1" applyFont="1"/>
    <xf numFmtId="0" fontId="25" fillId="0" borderId="0" xfId="0" applyFont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0" borderId="2" xfId="0" applyNumberFormat="1" applyFont="1" applyFill="1" applyBorder="1" applyAlignment="1">
      <alignment horizontal="right"/>
    </xf>
    <xf numFmtId="9" fontId="23" fillId="0" borderId="2" xfId="0" applyNumberFormat="1" applyFont="1" applyFill="1" applyBorder="1" applyAlignment="1">
      <alignment horizontal="center"/>
    </xf>
    <xf numFmtId="43" fontId="23" fillId="0" borderId="2" xfId="1" applyFont="1" applyBorder="1" applyAlignment="1">
      <alignment horizontal="center" vertical="center"/>
    </xf>
    <xf numFmtId="4" fontId="21" fillId="0" borderId="2" xfId="0" applyNumberFormat="1" applyFont="1" applyBorder="1" applyAlignment="1">
      <alignment horizontal="center" vertical="center"/>
    </xf>
    <xf numFmtId="164" fontId="23" fillId="0" borderId="2" xfId="1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2" fillId="0" borderId="0" xfId="1" applyNumberFormat="1" applyFont="1"/>
    <xf numFmtId="0" fontId="27" fillId="0" borderId="0" xfId="0" applyFont="1"/>
    <xf numFmtId="164" fontId="27" fillId="0" borderId="0" xfId="1" applyNumberFormat="1" applyFont="1"/>
    <xf numFmtId="0" fontId="28" fillId="0" borderId="0" xfId="0" applyFont="1"/>
    <xf numFmtId="0" fontId="1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right" vertical="center"/>
    </xf>
    <xf numFmtId="164" fontId="31" fillId="0" borderId="0" xfId="1" applyNumberFormat="1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2" fillId="0" borderId="0" xfId="0" applyFont="1"/>
    <xf numFmtId="164" fontId="32" fillId="0" borderId="0" xfId="1" applyNumberFormat="1" applyFont="1"/>
    <xf numFmtId="0" fontId="32" fillId="0" borderId="0" xfId="0" applyFont="1" applyAlignment="1"/>
    <xf numFmtId="0" fontId="33" fillId="0" borderId="0" xfId="0" applyFont="1"/>
    <xf numFmtId="0" fontId="34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2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35" fillId="0" borderId="0" xfId="0" applyFont="1"/>
    <xf numFmtId="0" fontId="36" fillId="0" borderId="9" xfId="0" applyFont="1" applyBorder="1" applyAlignment="1">
      <alignment vertical="center"/>
    </xf>
    <xf numFmtId="0" fontId="37" fillId="0" borderId="0" xfId="0" applyFont="1"/>
    <xf numFmtId="0" fontId="38" fillId="0" borderId="0" xfId="0" applyFont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9" fontId="13" fillId="0" borderId="2" xfId="0" applyNumberFormat="1" applyFont="1" applyBorder="1" applyAlignment="1">
      <alignment horizontal="center"/>
    </xf>
    <xf numFmtId="2" fontId="17" fillId="0" borderId="1" xfId="1" applyNumberFormat="1" applyFont="1" applyBorder="1" applyAlignment="1">
      <alignment horizontal="center" vertical="center" wrapText="1"/>
    </xf>
    <xf numFmtId="0" fontId="36" fillId="0" borderId="0" xfId="0" applyFont="1" applyBorder="1" applyAlignment="1">
      <alignment vertical="center"/>
    </xf>
    <xf numFmtId="165" fontId="39" fillId="0" borderId="1" xfId="1" applyNumberFormat="1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A4" zoomScale="120" zoomScaleNormal="120" workbookViewId="0">
      <selection activeCell="B16" sqref="B16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8.7109375" style="12" customWidth="1"/>
    <col min="21" max="16384" width="9.140625" style="12"/>
  </cols>
  <sheetData>
    <row r="1" spans="1:20" ht="23.1" customHeight="1" x14ac:dyDescent="0.2">
      <c r="A1" s="203" t="s">
        <v>46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177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  <c r="T4" s="21"/>
    </row>
    <row r="5" spans="1:20" ht="29.25" customHeight="1" x14ac:dyDescent="0.2">
      <c r="A5" s="200" t="s">
        <v>0</v>
      </c>
      <c r="B5" s="200" t="s">
        <v>1</v>
      </c>
      <c r="C5" s="200" t="s">
        <v>2</v>
      </c>
      <c r="D5" s="208" t="s">
        <v>3</v>
      </c>
      <c r="E5" s="209"/>
      <c r="F5" s="209"/>
      <c r="G5" s="209"/>
      <c r="H5" s="209"/>
      <c r="I5" s="209"/>
      <c r="J5" s="209"/>
      <c r="K5" s="212"/>
      <c r="L5" s="213" t="s">
        <v>21</v>
      </c>
      <c r="M5" s="216" t="s">
        <v>32</v>
      </c>
      <c r="N5" s="217"/>
      <c r="O5" s="208" t="s">
        <v>4</v>
      </c>
      <c r="P5" s="209"/>
      <c r="Q5" s="170"/>
      <c r="R5" s="200" t="s">
        <v>5</v>
      </c>
      <c r="S5" s="200" t="s">
        <v>182</v>
      </c>
      <c r="T5" s="200" t="s">
        <v>49</v>
      </c>
    </row>
    <row r="6" spans="1:20" ht="23.1" customHeight="1" x14ac:dyDescent="0.2">
      <c r="A6" s="201"/>
      <c r="B6" s="201"/>
      <c r="C6" s="201"/>
      <c r="D6" s="200" t="s">
        <v>6</v>
      </c>
      <c r="E6" s="200" t="s">
        <v>7</v>
      </c>
      <c r="F6" s="20"/>
      <c r="G6" s="169"/>
      <c r="H6" s="209"/>
      <c r="I6" s="212"/>
      <c r="J6" s="200" t="s">
        <v>8</v>
      </c>
      <c r="K6" s="200" t="s">
        <v>43</v>
      </c>
      <c r="L6" s="214"/>
      <c r="M6" s="218"/>
      <c r="N6" s="219"/>
      <c r="O6" s="200" t="s">
        <v>9</v>
      </c>
      <c r="P6" s="200" t="s">
        <v>10</v>
      </c>
      <c r="Q6" s="167"/>
      <c r="R6" s="201"/>
      <c r="S6" s="201"/>
      <c r="T6" s="201"/>
    </row>
    <row r="7" spans="1:20" ht="35.25" customHeight="1" x14ac:dyDescent="0.2">
      <c r="A7" s="202"/>
      <c r="B7" s="202"/>
      <c r="C7" s="202"/>
      <c r="D7" s="202"/>
      <c r="E7" s="202"/>
      <c r="F7" s="20" t="s">
        <v>22</v>
      </c>
      <c r="G7" s="20" t="s">
        <v>36</v>
      </c>
      <c r="H7" s="20" t="s">
        <v>24</v>
      </c>
      <c r="I7" s="20" t="s">
        <v>17</v>
      </c>
      <c r="J7" s="202"/>
      <c r="K7" s="202"/>
      <c r="L7" s="215"/>
      <c r="M7" s="171" t="s">
        <v>33</v>
      </c>
      <c r="N7" s="171" t="s">
        <v>34</v>
      </c>
      <c r="O7" s="202"/>
      <c r="P7" s="202"/>
      <c r="Q7" s="168" t="s">
        <v>23</v>
      </c>
      <c r="R7" s="202"/>
      <c r="S7" s="202"/>
      <c r="T7" s="202"/>
    </row>
    <row r="8" spans="1:20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18</v>
      </c>
      <c r="J8" s="26" t="s">
        <v>19</v>
      </c>
      <c r="K8" s="27" t="s">
        <v>180</v>
      </c>
      <c r="L8" s="26" t="s">
        <v>20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 t="s">
        <v>183</v>
      </c>
      <c r="T8" s="26">
        <v>16</v>
      </c>
    </row>
    <row r="9" spans="1:20" ht="20.100000000000001" customHeight="1" x14ac:dyDescent="0.2">
      <c r="A9" s="28">
        <v>1</v>
      </c>
      <c r="B9" s="100" t="s">
        <v>50</v>
      </c>
      <c r="C9" s="28" t="s">
        <v>169</v>
      </c>
      <c r="D9" s="29">
        <v>2.1</v>
      </c>
      <c r="E9" s="28"/>
      <c r="F9" s="28"/>
      <c r="G9" s="28"/>
      <c r="H9" s="30"/>
      <c r="I9" s="31"/>
      <c r="J9" s="32">
        <f>D9</f>
        <v>2.1</v>
      </c>
      <c r="K9" s="33">
        <f>J9*310000</f>
        <v>651000</v>
      </c>
      <c r="L9" s="28"/>
      <c r="M9" s="34"/>
      <c r="N9" s="35">
        <f>(D9+E9+I9+G9)*310000*40%</f>
        <v>260400</v>
      </c>
      <c r="O9" s="35">
        <f>(D9+E9+I9+G9)*310000*8%</f>
        <v>52080</v>
      </c>
      <c r="P9" s="35">
        <f>(D9+E9+I9+G9)*1.5%*310000</f>
        <v>9765</v>
      </c>
      <c r="Q9" s="35">
        <f>(D9+E9+I9+G9)*310000*1%</f>
        <v>6510</v>
      </c>
      <c r="R9" s="33">
        <f>K9+M9+N9-O9-P9-Q9</f>
        <v>843045</v>
      </c>
      <c r="S9" s="33">
        <f>R9*4</f>
        <v>3372180</v>
      </c>
      <c r="T9" s="28"/>
    </row>
    <row r="10" spans="1:20" ht="20.100000000000001" customHeight="1" x14ac:dyDescent="0.2">
      <c r="A10" s="28">
        <v>2</v>
      </c>
      <c r="B10" s="100" t="s">
        <v>51</v>
      </c>
      <c r="C10" s="28" t="s">
        <v>169</v>
      </c>
      <c r="D10" s="29">
        <v>4.0599999999999996</v>
      </c>
      <c r="E10" s="28"/>
      <c r="F10" s="28"/>
      <c r="G10" s="28"/>
      <c r="H10" s="30">
        <v>0.09</v>
      </c>
      <c r="I10" s="31">
        <f t="shared" ref="I10:I12" si="0">D10*H10</f>
        <v>0.36539999999999995</v>
      </c>
      <c r="J10" s="32">
        <f t="shared" ref="J10" si="1">I10+E10+D10</f>
        <v>4.4253999999999998</v>
      </c>
      <c r="K10" s="33">
        <f t="shared" ref="K10:K13" si="2">J10*310000</f>
        <v>1371874</v>
      </c>
      <c r="L10" s="28"/>
      <c r="M10" s="28"/>
      <c r="N10" s="35">
        <f t="shared" ref="N10:N13" si="3">(D10+E10+I10+G10)*310000*40%</f>
        <v>548749.6</v>
      </c>
      <c r="O10" s="35">
        <f t="shared" ref="O10:O13" si="4">(D10+E10+I10+G10)*310000*8%</f>
        <v>109749.92</v>
      </c>
      <c r="P10" s="35">
        <f t="shared" ref="P10:P13" si="5">(D10+E10+I10+G10)*1.5%*310000</f>
        <v>20578.109999999997</v>
      </c>
      <c r="Q10" s="35">
        <f t="shared" ref="Q10:Q13" si="6">(D10+E10+I10+G10)*310000*1%</f>
        <v>13718.74</v>
      </c>
      <c r="R10" s="33">
        <f>K10+M10+N10-O10-P10-Q10</f>
        <v>1776576.83</v>
      </c>
      <c r="S10" s="33">
        <f t="shared" ref="S10:S13" si="7">R10*4</f>
        <v>7106307.3200000003</v>
      </c>
      <c r="T10" s="28"/>
    </row>
    <row r="11" spans="1:20" ht="20.100000000000001" customHeight="1" x14ac:dyDescent="0.2">
      <c r="A11" s="28">
        <v>3</v>
      </c>
      <c r="B11" s="100" t="s">
        <v>52</v>
      </c>
      <c r="C11" s="28" t="s">
        <v>169</v>
      </c>
      <c r="D11" s="29">
        <v>4.58</v>
      </c>
      <c r="E11" s="28"/>
      <c r="F11" s="28"/>
      <c r="G11" s="28"/>
      <c r="H11" s="30"/>
      <c r="I11" s="31"/>
      <c r="J11" s="32">
        <f>I11+E11+D11</f>
        <v>4.58</v>
      </c>
      <c r="K11" s="33">
        <f t="shared" si="2"/>
        <v>1419800</v>
      </c>
      <c r="L11" s="28"/>
      <c r="M11" s="34">
        <v>31000</v>
      </c>
      <c r="N11" s="35">
        <f t="shared" si="3"/>
        <v>567920</v>
      </c>
      <c r="O11" s="35">
        <f t="shared" si="4"/>
        <v>113584</v>
      </c>
      <c r="P11" s="35">
        <f t="shared" si="5"/>
        <v>21297</v>
      </c>
      <c r="Q11" s="35">
        <f t="shared" si="6"/>
        <v>14198</v>
      </c>
      <c r="R11" s="33">
        <f>K11+M11+N11-O11-P11-Q11</f>
        <v>1869641</v>
      </c>
      <c r="S11" s="33">
        <f t="shared" si="7"/>
        <v>7478564</v>
      </c>
      <c r="T11" s="28"/>
    </row>
    <row r="12" spans="1:20" ht="20.100000000000001" customHeight="1" x14ac:dyDescent="0.2">
      <c r="A12" s="28">
        <v>4</v>
      </c>
      <c r="B12" s="100" t="s">
        <v>179</v>
      </c>
      <c r="C12" s="28" t="s">
        <v>169</v>
      </c>
      <c r="D12" s="29">
        <v>4.0599999999999996</v>
      </c>
      <c r="E12" s="28"/>
      <c r="F12" s="28"/>
      <c r="G12" s="28"/>
      <c r="H12" s="30">
        <v>0.1</v>
      </c>
      <c r="I12" s="31">
        <f t="shared" si="0"/>
        <v>0.40599999999999997</v>
      </c>
      <c r="J12" s="32">
        <f>I12+E12+D12</f>
        <v>4.4659999999999993</v>
      </c>
      <c r="K12" s="33">
        <f t="shared" si="2"/>
        <v>1384459.9999999998</v>
      </c>
      <c r="L12" s="28"/>
      <c r="M12" s="34"/>
      <c r="N12" s="35">
        <f t="shared" si="3"/>
        <v>553783.99999999988</v>
      </c>
      <c r="O12" s="35">
        <f t="shared" si="4"/>
        <v>110756.79999999999</v>
      </c>
      <c r="P12" s="35">
        <f t="shared" si="5"/>
        <v>20766.899999999998</v>
      </c>
      <c r="Q12" s="35">
        <f t="shared" si="6"/>
        <v>13844.599999999999</v>
      </c>
      <c r="R12" s="33">
        <f>K12+M12+N12-O12-P12-Q12</f>
        <v>1792875.6999999995</v>
      </c>
      <c r="S12" s="33">
        <f>R12*1</f>
        <v>1792875.6999999995</v>
      </c>
      <c r="T12" s="28"/>
    </row>
    <row r="13" spans="1:20" ht="20.100000000000001" customHeight="1" x14ac:dyDescent="0.2">
      <c r="A13" s="28">
        <v>5</v>
      </c>
      <c r="B13" s="100" t="s">
        <v>53</v>
      </c>
      <c r="C13" s="28" t="s">
        <v>40</v>
      </c>
      <c r="D13" s="29">
        <v>3.66</v>
      </c>
      <c r="E13" s="28">
        <v>0.2</v>
      </c>
      <c r="F13" s="28"/>
      <c r="G13" s="28"/>
      <c r="H13" s="28"/>
      <c r="I13" s="31"/>
      <c r="J13" s="32">
        <f>I13+E13+D13</f>
        <v>3.8600000000000003</v>
      </c>
      <c r="K13" s="33">
        <f t="shared" si="2"/>
        <v>1196600</v>
      </c>
      <c r="L13" s="28"/>
      <c r="M13" s="28"/>
      <c r="N13" s="35">
        <f t="shared" si="3"/>
        <v>478640</v>
      </c>
      <c r="O13" s="35">
        <f t="shared" si="4"/>
        <v>95728</v>
      </c>
      <c r="P13" s="35">
        <f t="shared" si="5"/>
        <v>17949</v>
      </c>
      <c r="Q13" s="35">
        <f t="shared" si="6"/>
        <v>11966</v>
      </c>
      <c r="R13" s="33">
        <f>K13+M13+N13-O13-P13-Q13</f>
        <v>1549597</v>
      </c>
      <c r="S13" s="33">
        <f t="shared" si="7"/>
        <v>6198388</v>
      </c>
      <c r="T13" s="28"/>
    </row>
    <row r="14" spans="1:20" ht="21.95" customHeight="1" x14ac:dyDescent="0.2">
      <c r="A14" s="69"/>
      <c r="B14" s="69" t="s">
        <v>11</v>
      </c>
      <c r="C14" s="69"/>
      <c r="D14" s="70">
        <f>SUM(D9:D13)</f>
        <v>18.46</v>
      </c>
      <c r="E14" s="70">
        <f t="shared" ref="E14:J14" si="8">SUM(E9:E13)</f>
        <v>0.2</v>
      </c>
      <c r="F14" s="70">
        <f t="shared" si="8"/>
        <v>0</v>
      </c>
      <c r="G14" s="70"/>
      <c r="H14" s="70">
        <f t="shared" si="8"/>
        <v>0.19</v>
      </c>
      <c r="I14" s="70">
        <f t="shared" si="8"/>
        <v>0.77139999999999986</v>
      </c>
      <c r="J14" s="70">
        <f t="shared" si="8"/>
        <v>19.4314</v>
      </c>
      <c r="K14" s="69">
        <f>SUM(K9:K13)</f>
        <v>6023734</v>
      </c>
      <c r="L14" s="69">
        <f t="shared" ref="L14:S14" si="9">SUM(L9:L13)</f>
        <v>0</v>
      </c>
      <c r="M14" s="69">
        <f t="shared" si="9"/>
        <v>31000</v>
      </c>
      <c r="N14" s="69">
        <f t="shared" si="9"/>
        <v>2409493.6</v>
      </c>
      <c r="O14" s="69">
        <f t="shared" si="9"/>
        <v>481898.72</v>
      </c>
      <c r="P14" s="69">
        <f t="shared" si="9"/>
        <v>90356.01</v>
      </c>
      <c r="Q14" s="69">
        <f t="shared" si="9"/>
        <v>60237.34</v>
      </c>
      <c r="R14" s="69">
        <f t="shared" si="9"/>
        <v>7831735.5299999993</v>
      </c>
      <c r="S14" s="69">
        <f t="shared" si="9"/>
        <v>25948315.02</v>
      </c>
      <c r="T14" s="69"/>
    </row>
    <row r="15" spans="1:20" ht="23.1" customHeight="1" x14ac:dyDescent="0.2">
      <c r="A15" s="74"/>
      <c r="B15" s="75" t="s">
        <v>192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197"/>
      <c r="T15" s="76"/>
    </row>
    <row r="16" spans="1:20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174"/>
      <c r="P16" s="210" t="s">
        <v>178</v>
      </c>
      <c r="Q16" s="210"/>
      <c r="R16" s="210"/>
      <c r="S16" s="180"/>
      <c r="T16" s="79"/>
    </row>
    <row r="17" spans="1:20" ht="23.1" customHeight="1" x14ac:dyDescent="0.2">
      <c r="A17" s="74"/>
      <c r="B17" s="204" t="s">
        <v>47</v>
      </c>
      <c r="C17" s="204"/>
      <c r="D17" s="204"/>
      <c r="E17" s="74"/>
      <c r="F17" s="74"/>
      <c r="G17" s="74"/>
      <c r="H17" s="211" t="s">
        <v>48</v>
      </c>
      <c r="I17" s="211"/>
      <c r="J17" s="211"/>
      <c r="K17" s="211"/>
      <c r="L17" s="211"/>
      <c r="M17" s="176"/>
      <c r="N17" s="176"/>
      <c r="O17" s="175"/>
      <c r="P17" s="204" t="s">
        <v>16</v>
      </c>
      <c r="Q17" s="204"/>
      <c r="R17" s="204"/>
      <c r="S17" s="181"/>
      <c r="T17" s="13"/>
    </row>
    <row r="18" spans="1:20" ht="23.1" customHeight="1" x14ac:dyDescent="0.2">
      <c r="A18" s="11"/>
      <c r="B18" s="205"/>
      <c r="C18" s="205"/>
      <c r="D18" s="205"/>
      <c r="E18" s="11"/>
      <c r="F18" s="11"/>
      <c r="G18" s="11"/>
      <c r="H18" s="206"/>
      <c r="I18" s="206"/>
      <c r="J18" s="206"/>
      <c r="K18" s="206"/>
      <c r="L18" s="206"/>
      <c r="M18" s="173"/>
      <c r="N18" s="173"/>
      <c r="O18" s="172"/>
      <c r="P18" s="205"/>
      <c r="Q18" s="205"/>
      <c r="R18" s="205"/>
      <c r="S18" s="183"/>
      <c r="T18" s="177"/>
    </row>
    <row r="19" spans="1:20" s="108" customFormat="1" ht="23.1" customHeight="1" x14ac:dyDescent="0.2">
      <c r="A19" s="17"/>
      <c r="B19" s="199" t="s">
        <v>171</v>
      </c>
      <c r="C19" s="199"/>
      <c r="D19" s="199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99" t="s">
        <v>170</v>
      </c>
      <c r="Q19" s="199"/>
      <c r="R19" s="199"/>
      <c r="S19" s="179"/>
      <c r="T19" s="17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  <c r="T21" s="14"/>
    </row>
    <row r="22" spans="1:20" ht="23.1" customHeight="1" x14ac:dyDescent="0.2">
      <c r="A22" s="17"/>
      <c r="B22" s="199"/>
      <c r="C22" s="199"/>
      <c r="D22" s="199"/>
      <c r="E22" s="17"/>
      <c r="F22" s="17"/>
      <c r="G22" s="17"/>
      <c r="H22" s="199"/>
      <c r="I22" s="199"/>
      <c r="J22" s="199"/>
      <c r="K22" s="199"/>
      <c r="L22" s="199"/>
      <c r="M22" s="178"/>
      <c r="N22" s="178"/>
      <c r="O22" s="178"/>
      <c r="P22" s="199"/>
      <c r="Q22" s="199"/>
      <c r="R22" s="199"/>
      <c r="S22" s="179"/>
      <c r="T22" s="178"/>
    </row>
    <row r="34" spans="1:20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10"/>
      <c r="T34" s="6"/>
    </row>
  </sheetData>
  <mergeCells count="32">
    <mergeCell ref="T5:T7"/>
    <mergeCell ref="B19:D19"/>
    <mergeCell ref="P19:R19"/>
    <mergeCell ref="O5:P5"/>
    <mergeCell ref="R5:R7"/>
    <mergeCell ref="B5:B7"/>
    <mergeCell ref="C5:C7"/>
    <mergeCell ref="P16:R16"/>
    <mergeCell ref="B17:D17"/>
    <mergeCell ref="H17:L17"/>
    <mergeCell ref="O6:O7"/>
    <mergeCell ref="P6:P7"/>
    <mergeCell ref="D5:K5"/>
    <mergeCell ref="L5:L7"/>
    <mergeCell ref="M5:N6"/>
    <mergeCell ref="D6:D7"/>
    <mergeCell ref="B22:D22"/>
    <mergeCell ref="H22:L22"/>
    <mergeCell ref="P22:R22"/>
    <mergeCell ref="S5:S7"/>
    <mergeCell ref="A1:I1"/>
    <mergeCell ref="P17:R17"/>
    <mergeCell ref="B18:D18"/>
    <mergeCell ref="H18:L18"/>
    <mergeCell ref="P18:R18"/>
    <mergeCell ref="A2:R2"/>
    <mergeCell ref="A3:R3"/>
    <mergeCell ref="A5:A7"/>
    <mergeCell ref="E6:E7"/>
    <mergeCell ref="H6:I6"/>
    <mergeCell ref="J6:J7"/>
    <mergeCell ref="K6:K7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Normal="100" workbookViewId="0">
      <selection activeCell="B16" sqref="B16"/>
    </sheetView>
  </sheetViews>
  <sheetFormatPr defaultRowHeight="23.1" customHeight="1" x14ac:dyDescent="0.2"/>
  <cols>
    <col min="1" max="1" width="3.7109375" style="118" customWidth="1"/>
    <col min="2" max="2" width="16.42578125" style="118" customWidth="1"/>
    <col min="3" max="4" width="6" style="118" customWidth="1"/>
    <col min="5" max="5" width="5.42578125" style="118" customWidth="1"/>
    <col min="6" max="6" width="1.140625" style="118" hidden="1" customWidth="1"/>
    <col min="7" max="7" width="4" style="118" customWidth="1"/>
    <col min="8" max="8" width="4.28515625" style="118" customWidth="1"/>
    <col min="9" max="9" width="5.28515625" style="118" customWidth="1"/>
    <col min="10" max="10" width="7" style="118" customWidth="1"/>
    <col min="11" max="11" width="10.7109375" style="118" customWidth="1"/>
    <col min="12" max="12" width="1.28515625" style="137" hidden="1" customWidth="1"/>
    <col min="13" max="13" width="8.140625" style="137" customWidth="1"/>
    <col min="14" max="14" width="10.42578125" style="137" customWidth="1"/>
    <col min="15" max="15" width="9.140625" style="118" customWidth="1"/>
    <col min="16" max="16" width="8.140625" style="118" customWidth="1"/>
    <col min="17" max="17" width="8" style="118" customWidth="1"/>
    <col min="18" max="19" width="10.5703125" style="118" customWidth="1"/>
    <col min="20" max="20" width="11.140625" style="118" customWidth="1"/>
    <col min="21" max="16384" width="9.140625" style="118"/>
  </cols>
  <sheetData>
    <row r="1" spans="1:20" s="140" customFormat="1" ht="23.1" customHeight="1" x14ac:dyDescent="0.25">
      <c r="A1" s="203" t="s">
        <v>54</v>
      </c>
      <c r="B1" s="203"/>
      <c r="C1" s="203"/>
      <c r="D1" s="203"/>
      <c r="E1" s="203"/>
      <c r="F1" s="203"/>
      <c r="G1" s="203"/>
      <c r="H1" s="203"/>
      <c r="I1" s="203"/>
      <c r="J1" s="138"/>
      <c r="K1" s="138"/>
      <c r="L1" s="139"/>
      <c r="M1" s="139"/>
      <c r="N1" s="139"/>
      <c r="O1" s="138"/>
      <c r="P1" s="138"/>
      <c r="Q1" s="138"/>
      <c r="R1" s="138"/>
      <c r="S1" s="138"/>
      <c r="T1" s="138"/>
    </row>
    <row r="2" spans="1:20" s="140" customFormat="1" ht="23.1" customHeight="1" x14ac:dyDescent="0.25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141"/>
    </row>
    <row r="3" spans="1:20" s="140" customFormat="1" ht="23.1" customHeight="1" x14ac:dyDescent="0.25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142"/>
    </row>
    <row r="4" spans="1:20" ht="14.25" customHeight="1" x14ac:dyDescent="0.2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7"/>
      <c r="M4" s="117"/>
      <c r="N4" s="117"/>
      <c r="O4" s="119"/>
      <c r="P4" s="119"/>
      <c r="Q4" s="119"/>
      <c r="R4" s="116"/>
      <c r="S4" s="116"/>
      <c r="T4" s="116"/>
    </row>
    <row r="5" spans="1:20" s="12" customFormat="1" ht="29.25" customHeight="1" x14ac:dyDescent="0.2">
      <c r="A5" s="224" t="s">
        <v>0</v>
      </c>
      <c r="B5" s="224" t="s">
        <v>1</v>
      </c>
      <c r="C5" s="224" t="s">
        <v>2</v>
      </c>
      <c r="D5" s="227" t="s">
        <v>3</v>
      </c>
      <c r="E5" s="228"/>
      <c r="F5" s="228"/>
      <c r="G5" s="228"/>
      <c r="H5" s="228"/>
      <c r="I5" s="228"/>
      <c r="J5" s="228"/>
      <c r="K5" s="229"/>
      <c r="L5" s="233" t="s">
        <v>21</v>
      </c>
      <c r="M5" s="236" t="s">
        <v>32</v>
      </c>
      <c r="N5" s="237"/>
      <c r="O5" s="227" t="s">
        <v>4</v>
      </c>
      <c r="P5" s="228"/>
      <c r="Q5" s="229"/>
      <c r="R5" s="224" t="s">
        <v>5</v>
      </c>
      <c r="S5" s="200" t="s">
        <v>182</v>
      </c>
      <c r="T5" s="224" t="s">
        <v>49</v>
      </c>
    </row>
    <row r="6" spans="1:20" s="12" customFormat="1" ht="23.1" customHeight="1" x14ac:dyDescent="0.2">
      <c r="A6" s="225"/>
      <c r="B6" s="225"/>
      <c r="C6" s="225"/>
      <c r="D6" s="224" t="s">
        <v>6</v>
      </c>
      <c r="E6" s="224" t="s">
        <v>7</v>
      </c>
      <c r="F6" s="155"/>
      <c r="G6" s="230" t="s">
        <v>36</v>
      </c>
      <c r="H6" s="232" t="s">
        <v>24</v>
      </c>
      <c r="I6" s="224" t="s">
        <v>17</v>
      </c>
      <c r="J6" s="224" t="s">
        <v>8</v>
      </c>
      <c r="K6" s="224" t="s">
        <v>43</v>
      </c>
      <c r="L6" s="234"/>
      <c r="M6" s="238"/>
      <c r="N6" s="239"/>
      <c r="O6" s="224" t="s">
        <v>9</v>
      </c>
      <c r="P6" s="224" t="s">
        <v>10</v>
      </c>
      <c r="Q6" s="224" t="s">
        <v>23</v>
      </c>
      <c r="R6" s="225"/>
      <c r="S6" s="201"/>
      <c r="T6" s="225"/>
    </row>
    <row r="7" spans="1:20" s="12" customFormat="1" ht="35.25" customHeight="1" x14ac:dyDescent="0.2">
      <c r="A7" s="226"/>
      <c r="B7" s="226"/>
      <c r="C7" s="226"/>
      <c r="D7" s="226"/>
      <c r="E7" s="226"/>
      <c r="F7" s="155" t="s">
        <v>22</v>
      </c>
      <c r="G7" s="231"/>
      <c r="H7" s="232"/>
      <c r="I7" s="226"/>
      <c r="J7" s="226"/>
      <c r="K7" s="226"/>
      <c r="L7" s="235"/>
      <c r="M7" s="156" t="s">
        <v>33</v>
      </c>
      <c r="N7" s="156" t="s">
        <v>34</v>
      </c>
      <c r="O7" s="226"/>
      <c r="P7" s="226"/>
      <c r="Q7" s="226"/>
      <c r="R7" s="226"/>
      <c r="S7" s="202"/>
      <c r="T7" s="226"/>
    </row>
    <row r="8" spans="1:20" s="12" customFormat="1" ht="23.1" customHeight="1" x14ac:dyDescent="0.2">
      <c r="A8" s="157" t="s">
        <v>12</v>
      </c>
      <c r="B8" s="157" t="s">
        <v>13</v>
      </c>
      <c r="C8" s="157" t="s">
        <v>14</v>
      </c>
      <c r="D8" s="157">
        <v>1</v>
      </c>
      <c r="E8" s="157">
        <v>2</v>
      </c>
      <c r="F8" s="157">
        <v>3</v>
      </c>
      <c r="G8" s="157"/>
      <c r="H8" s="157">
        <v>5</v>
      </c>
      <c r="I8" s="157" t="s">
        <v>18</v>
      </c>
      <c r="J8" s="157" t="s">
        <v>19</v>
      </c>
      <c r="K8" s="158" t="s">
        <v>180</v>
      </c>
      <c r="L8" s="157" t="s">
        <v>20</v>
      </c>
      <c r="M8" s="157">
        <v>9</v>
      </c>
      <c r="N8" s="157">
        <v>10</v>
      </c>
      <c r="O8" s="157">
        <v>11</v>
      </c>
      <c r="P8" s="157">
        <v>12</v>
      </c>
      <c r="Q8" s="157">
        <v>13</v>
      </c>
      <c r="R8" s="157">
        <v>14</v>
      </c>
      <c r="S8" s="26" t="s">
        <v>183</v>
      </c>
      <c r="T8" s="157">
        <v>16</v>
      </c>
    </row>
    <row r="9" spans="1:20" s="12" customFormat="1" ht="20.100000000000001" customHeight="1" x14ac:dyDescent="0.2">
      <c r="A9" s="7">
        <v>1</v>
      </c>
      <c r="B9" s="159" t="s">
        <v>55</v>
      </c>
      <c r="C9" s="7" t="s">
        <v>173</v>
      </c>
      <c r="D9" s="22">
        <v>2.66</v>
      </c>
      <c r="E9" s="7">
        <v>0.2</v>
      </c>
      <c r="F9" s="7"/>
      <c r="G9" s="7"/>
      <c r="H9" s="7"/>
      <c r="I9" s="160"/>
      <c r="J9" s="9">
        <f>I9+E9+D9</f>
        <v>2.8600000000000003</v>
      </c>
      <c r="K9" s="10">
        <f>J9*310000</f>
        <v>886600.00000000012</v>
      </c>
      <c r="L9" s="7"/>
      <c r="M9" s="7"/>
      <c r="N9" s="19">
        <f>(D9+E9+I9+G9)*310000*40%</f>
        <v>354640.00000000006</v>
      </c>
      <c r="O9" s="19">
        <f>(D9+E9+I9+G9)*310000*8%</f>
        <v>70928.000000000015</v>
      </c>
      <c r="P9" s="19">
        <f>(D9+E9+I9+G9)*1.5%*310000</f>
        <v>13299</v>
      </c>
      <c r="Q9" s="19">
        <f>(D9+E9+I9+G9)*310000*1%</f>
        <v>8866.0000000000018</v>
      </c>
      <c r="R9" s="10">
        <f>K9+M9+N9-O9-P9-Q9</f>
        <v>1148147.0000000002</v>
      </c>
      <c r="S9" s="10">
        <f>R9*4</f>
        <v>4592588.0000000009</v>
      </c>
      <c r="T9" s="7"/>
    </row>
    <row r="10" spans="1:20" s="12" customFormat="1" ht="20.100000000000001" customHeight="1" x14ac:dyDescent="0.2">
      <c r="A10" s="7">
        <v>2</v>
      </c>
      <c r="B10" s="159" t="s">
        <v>172</v>
      </c>
      <c r="C10" s="7" t="s">
        <v>169</v>
      </c>
      <c r="D10" s="22">
        <v>1.7849999999999999</v>
      </c>
      <c r="E10" s="7"/>
      <c r="F10" s="7"/>
      <c r="G10" s="7"/>
      <c r="H10" s="7"/>
      <c r="I10" s="160"/>
      <c r="J10" s="9">
        <f t="shared" ref="J10:J13" si="0">I10+E10+D10</f>
        <v>1.7849999999999999</v>
      </c>
      <c r="K10" s="10">
        <f t="shared" ref="K10:K13" si="1">J10*310000</f>
        <v>553350</v>
      </c>
      <c r="L10" s="7"/>
      <c r="M10" s="7"/>
      <c r="N10" s="19">
        <f t="shared" ref="N10:N13" si="2">(D10+E10+I10+G10)*310000*40%</f>
        <v>221340</v>
      </c>
      <c r="O10" s="19">
        <f t="shared" ref="O10:O13" si="3">(D10+E10+I10+G10)*310000*8%</f>
        <v>44268</v>
      </c>
      <c r="P10" s="19">
        <f t="shared" ref="P10:P13" si="4">(D10+E10+I10+G10)*1.5%*310000</f>
        <v>8300.2499999999982</v>
      </c>
      <c r="Q10" s="19">
        <f t="shared" ref="Q10:Q13" si="5">(D10+E10+I10+G10)*310000*1%</f>
        <v>5533.5</v>
      </c>
      <c r="R10" s="10">
        <f t="shared" ref="R10:R13" si="6">K10+M10+N10-O10-P10-Q10</f>
        <v>716588.25</v>
      </c>
      <c r="S10" s="10">
        <f t="shared" ref="S10:S13" si="7">R10*4</f>
        <v>2866353</v>
      </c>
      <c r="T10" s="7"/>
    </row>
    <row r="11" spans="1:20" s="12" customFormat="1" ht="20.100000000000001" customHeight="1" x14ac:dyDescent="0.2">
      <c r="A11" s="7">
        <v>3</v>
      </c>
      <c r="B11" s="159" t="s">
        <v>56</v>
      </c>
      <c r="C11" s="7" t="s">
        <v>169</v>
      </c>
      <c r="D11" s="22">
        <v>1.86</v>
      </c>
      <c r="E11" s="7"/>
      <c r="F11" s="7"/>
      <c r="G11" s="7"/>
      <c r="H11" s="7"/>
      <c r="I11" s="160"/>
      <c r="J11" s="9">
        <f t="shared" si="0"/>
        <v>1.86</v>
      </c>
      <c r="K11" s="10">
        <f t="shared" si="1"/>
        <v>576600</v>
      </c>
      <c r="L11" s="7"/>
      <c r="M11" s="7"/>
      <c r="N11" s="19">
        <f t="shared" si="2"/>
        <v>230640</v>
      </c>
      <c r="O11" s="19">
        <f t="shared" si="3"/>
        <v>46128</v>
      </c>
      <c r="P11" s="19">
        <f t="shared" si="4"/>
        <v>8649</v>
      </c>
      <c r="Q11" s="19">
        <f t="shared" si="5"/>
        <v>5766</v>
      </c>
      <c r="R11" s="10">
        <f t="shared" si="6"/>
        <v>746697</v>
      </c>
      <c r="S11" s="10">
        <f t="shared" si="7"/>
        <v>2986788</v>
      </c>
      <c r="T11" s="7"/>
    </row>
    <row r="12" spans="1:20" s="12" customFormat="1" ht="20.100000000000001" customHeight="1" x14ac:dyDescent="0.2">
      <c r="A12" s="7"/>
      <c r="B12" s="159" t="s">
        <v>57</v>
      </c>
      <c r="C12" s="7" t="s">
        <v>169</v>
      </c>
      <c r="D12" s="22">
        <v>2.66</v>
      </c>
      <c r="E12" s="7"/>
      <c r="F12" s="7"/>
      <c r="G12" s="7"/>
      <c r="H12" s="7"/>
      <c r="I12" s="160"/>
      <c r="J12" s="9">
        <f t="shared" ref="J12" si="8">I12+E12+D12</f>
        <v>2.66</v>
      </c>
      <c r="K12" s="10">
        <f t="shared" si="1"/>
        <v>824600</v>
      </c>
      <c r="L12" s="7"/>
      <c r="M12" s="7"/>
      <c r="N12" s="19">
        <f t="shared" si="2"/>
        <v>329840</v>
      </c>
      <c r="O12" s="19">
        <f t="shared" ref="O12" si="9">(D12+E12+I12+G12)*310000*8%</f>
        <v>65968</v>
      </c>
      <c r="P12" s="19">
        <f t="shared" ref="P12" si="10">(D12+E12+I12+G12)*1.5%*310000</f>
        <v>12369</v>
      </c>
      <c r="Q12" s="19">
        <f t="shared" ref="Q12" si="11">(D12+E12+I12+G12)*310000*1%</f>
        <v>8246</v>
      </c>
      <c r="R12" s="10">
        <f t="shared" ref="R12" si="12">K12+M12+N12-O12-P12-Q12</f>
        <v>1067857</v>
      </c>
      <c r="S12" s="10">
        <f>R12*1</f>
        <v>1067857</v>
      </c>
      <c r="T12" s="7"/>
    </row>
    <row r="13" spans="1:20" s="12" customFormat="1" ht="20.100000000000001" customHeight="1" x14ac:dyDescent="0.2">
      <c r="A13" s="7">
        <v>4</v>
      </c>
      <c r="B13" s="159" t="s">
        <v>57</v>
      </c>
      <c r="C13" s="7" t="s">
        <v>169</v>
      </c>
      <c r="D13" s="22">
        <v>2.86</v>
      </c>
      <c r="E13" s="7"/>
      <c r="F13" s="7"/>
      <c r="G13" s="7"/>
      <c r="H13" s="7"/>
      <c r="I13" s="160"/>
      <c r="J13" s="9">
        <f t="shared" si="0"/>
        <v>2.86</v>
      </c>
      <c r="K13" s="10">
        <f t="shared" si="1"/>
        <v>886600</v>
      </c>
      <c r="L13" s="7"/>
      <c r="M13" s="10">
        <v>31000</v>
      </c>
      <c r="N13" s="19">
        <f t="shared" si="2"/>
        <v>354640</v>
      </c>
      <c r="O13" s="19">
        <f t="shared" si="3"/>
        <v>70928</v>
      </c>
      <c r="P13" s="19">
        <f t="shared" si="4"/>
        <v>13298.999999999998</v>
      </c>
      <c r="Q13" s="19">
        <f t="shared" si="5"/>
        <v>8866</v>
      </c>
      <c r="R13" s="10">
        <f t="shared" si="6"/>
        <v>1179147</v>
      </c>
      <c r="S13" s="10">
        <f>R13*3</f>
        <v>3537441</v>
      </c>
      <c r="T13" s="7"/>
    </row>
    <row r="14" spans="1:20" s="12" customFormat="1" ht="27" customHeight="1" x14ac:dyDescent="0.2">
      <c r="A14" s="161"/>
      <c r="B14" s="161" t="s">
        <v>11</v>
      </c>
      <c r="C14" s="161"/>
      <c r="D14" s="162">
        <f>SUM(D9:D13)</f>
        <v>11.824999999999999</v>
      </c>
      <c r="E14" s="162">
        <f t="shared" ref="E14:J14" si="13">SUM(E9:E13)</f>
        <v>0.2</v>
      </c>
      <c r="F14" s="162">
        <f t="shared" si="13"/>
        <v>0</v>
      </c>
      <c r="G14" s="162"/>
      <c r="H14" s="162"/>
      <c r="I14" s="162"/>
      <c r="J14" s="162">
        <f t="shared" si="13"/>
        <v>12.025</v>
      </c>
      <c r="K14" s="161">
        <f>SUM(K9:K13)</f>
        <v>3727750</v>
      </c>
      <c r="L14" s="161">
        <f t="shared" ref="L14:T14" si="14">SUM(L9:L13)</f>
        <v>0</v>
      </c>
      <c r="M14" s="161">
        <f t="shared" si="14"/>
        <v>31000</v>
      </c>
      <c r="N14" s="161">
        <f t="shared" si="14"/>
        <v>1491100</v>
      </c>
      <c r="O14" s="161">
        <f t="shared" si="14"/>
        <v>298220</v>
      </c>
      <c r="P14" s="161">
        <f t="shared" si="14"/>
        <v>55916.25</v>
      </c>
      <c r="Q14" s="161">
        <f t="shared" si="14"/>
        <v>37277.5</v>
      </c>
      <c r="R14" s="161">
        <f t="shared" si="14"/>
        <v>4858436.25</v>
      </c>
      <c r="S14" s="161">
        <f t="shared" si="14"/>
        <v>15051027</v>
      </c>
      <c r="T14" s="161"/>
    </row>
    <row r="15" spans="1:20" s="140" customFormat="1" ht="29.25" customHeight="1" x14ac:dyDescent="0.25">
      <c r="A15" s="143"/>
      <c r="B15" s="154" t="s">
        <v>193</v>
      </c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98"/>
      <c r="T15" s="138"/>
    </row>
    <row r="16" spans="1:20" s="140" customFormat="1" ht="18.75" customHeight="1" x14ac:dyDescent="0.25">
      <c r="A16" s="143"/>
      <c r="B16" s="144"/>
      <c r="C16" s="143"/>
      <c r="D16" s="143"/>
      <c r="E16" s="143"/>
      <c r="F16" s="143"/>
      <c r="G16" s="143"/>
      <c r="H16" s="143"/>
      <c r="I16" s="143"/>
      <c r="J16" s="143"/>
      <c r="K16" s="143"/>
      <c r="L16" s="145"/>
      <c r="M16" s="145"/>
      <c r="N16" s="145"/>
      <c r="O16" s="146"/>
      <c r="P16" s="210" t="s">
        <v>177</v>
      </c>
      <c r="Q16" s="210"/>
      <c r="R16" s="210"/>
      <c r="S16" s="180"/>
      <c r="T16" s="147"/>
    </row>
    <row r="17" spans="1:20" s="140" customFormat="1" ht="23.1" customHeight="1" x14ac:dyDescent="0.25">
      <c r="A17" s="143"/>
      <c r="B17" s="222" t="s">
        <v>47</v>
      </c>
      <c r="C17" s="222"/>
      <c r="D17" s="222"/>
      <c r="E17" s="143"/>
      <c r="F17" s="143"/>
      <c r="G17" s="143"/>
      <c r="H17" s="223" t="s">
        <v>48</v>
      </c>
      <c r="I17" s="223"/>
      <c r="J17" s="223"/>
      <c r="K17" s="223"/>
      <c r="L17" s="223"/>
      <c r="M17" s="148"/>
      <c r="N17" s="148"/>
      <c r="O17" s="149"/>
      <c r="P17" s="222" t="s">
        <v>16</v>
      </c>
      <c r="Q17" s="222"/>
      <c r="R17" s="222"/>
      <c r="S17" s="186"/>
      <c r="T17" s="141"/>
    </row>
    <row r="18" spans="1:20" s="140" customFormat="1" ht="23.1" customHeight="1" x14ac:dyDescent="0.25">
      <c r="A18" s="143"/>
      <c r="B18" s="222"/>
      <c r="C18" s="222"/>
      <c r="D18" s="222"/>
      <c r="E18" s="143"/>
      <c r="F18" s="143"/>
      <c r="G18" s="143"/>
      <c r="H18" s="223"/>
      <c r="I18" s="223"/>
      <c r="J18" s="223"/>
      <c r="K18" s="223"/>
      <c r="L18" s="223"/>
      <c r="M18" s="148"/>
      <c r="N18" s="148"/>
      <c r="O18" s="149"/>
      <c r="P18" s="222"/>
      <c r="Q18" s="222"/>
      <c r="R18" s="222"/>
      <c r="S18" s="186"/>
      <c r="T18" s="141"/>
    </row>
    <row r="19" spans="1:20" s="153" customFormat="1" ht="46.5" customHeight="1" x14ac:dyDescent="0.25">
      <c r="A19" s="150"/>
      <c r="B19" s="220" t="s">
        <v>171</v>
      </c>
      <c r="C19" s="220"/>
      <c r="D19" s="220"/>
      <c r="E19" s="150"/>
      <c r="F19" s="150"/>
      <c r="G19" s="150"/>
      <c r="H19" s="150"/>
      <c r="I19" s="150"/>
      <c r="J19" s="150"/>
      <c r="K19" s="150"/>
      <c r="L19" s="151"/>
      <c r="M19" s="151"/>
      <c r="N19" s="151"/>
      <c r="O19" s="152"/>
      <c r="P19" s="220" t="s">
        <v>170</v>
      </c>
      <c r="Q19" s="220"/>
      <c r="R19" s="220"/>
      <c r="S19" s="184"/>
      <c r="T19" s="150"/>
    </row>
    <row r="20" spans="1:20" ht="34.5" customHeight="1" x14ac:dyDescent="0.2">
      <c r="A20" s="126"/>
      <c r="B20" s="127"/>
      <c r="C20" s="127"/>
      <c r="D20" s="127"/>
      <c r="E20" s="126"/>
      <c r="F20" s="126"/>
      <c r="G20" s="126"/>
      <c r="H20" s="126"/>
      <c r="I20" s="126"/>
      <c r="J20" s="126"/>
      <c r="K20" s="126"/>
      <c r="L20" s="128"/>
      <c r="M20" s="128"/>
      <c r="N20" s="128"/>
      <c r="O20" s="127"/>
      <c r="P20" s="127"/>
      <c r="Q20" s="127"/>
      <c r="R20" s="126"/>
      <c r="S20" s="126"/>
      <c r="T20" s="126"/>
    </row>
    <row r="21" spans="1:20" ht="23.1" customHeight="1" x14ac:dyDescent="0.2">
      <c r="A21" s="126"/>
      <c r="B21" s="127"/>
      <c r="C21" s="127"/>
      <c r="D21" s="127"/>
      <c r="E21" s="126"/>
      <c r="F21" s="126"/>
      <c r="G21" s="126"/>
      <c r="H21" s="126"/>
      <c r="I21" s="126"/>
      <c r="J21" s="126"/>
      <c r="K21" s="126"/>
      <c r="L21" s="128"/>
      <c r="M21" s="128"/>
      <c r="N21" s="128"/>
      <c r="O21" s="127"/>
      <c r="P21" s="127"/>
      <c r="Q21" s="127"/>
      <c r="R21" s="126"/>
      <c r="S21" s="126"/>
      <c r="T21" s="126"/>
    </row>
    <row r="22" spans="1:20" ht="23.1" customHeight="1" x14ac:dyDescent="0.2">
      <c r="A22" s="125"/>
      <c r="B22" s="221"/>
      <c r="C22" s="221"/>
      <c r="D22" s="221"/>
      <c r="E22" s="125"/>
      <c r="F22" s="125"/>
      <c r="G22" s="125"/>
      <c r="H22" s="221"/>
      <c r="I22" s="221"/>
      <c r="J22" s="221"/>
      <c r="K22" s="221"/>
      <c r="L22" s="221"/>
      <c r="M22" s="129"/>
      <c r="N22" s="129"/>
      <c r="O22" s="129"/>
      <c r="P22" s="221"/>
      <c r="Q22" s="221"/>
      <c r="R22" s="221"/>
      <c r="S22" s="185"/>
      <c r="T22" s="185"/>
    </row>
    <row r="34" spans="1:20" ht="20.100000000000001" customHeight="1" x14ac:dyDescent="0.2">
      <c r="A34" s="120">
        <v>86</v>
      </c>
      <c r="B34" s="121" t="s">
        <v>29</v>
      </c>
      <c r="C34" s="130"/>
      <c r="D34" s="121">
        <v>2.66</v>
      </c>
      <c r="E34" s="131"/>
      <c r="F34" s="132"/>
      <c r="G34" s="132"/>
      <c r="H34" s="133"/>
      <c r="I34" s="134"/>
      <c r="J34" s="122">
        <f>I34+E34+D34</f>
        <v>2.66</v>
      </c>
      <c r="K34" s="123">
        <f>J34*1490000</f>
        <v>3963400</v>
      </c>
      <c r="L34" s="135"/>
      <c r="M34" s="135"/>
      <c r="N34" s="124">
        <f>(D34+E34+I34+G34)*1490000*40%</f>
        <v>1585360</v>
      </c>
      <c r="O34" s="124">
        <f>(D34+E34+I34+G34)*1490000*8%</f>
        <v>317072</v>
      </c>
      <c r="P34" s="124">
        <f>(D34+E34+I34+G34)*1.5%*1490000</f>
        <v>59451</v>
      </c>
      <c r="Q34" s="124">
        <f>(D34+E34+I34+G34)*1490000*1%</f>
        <v>39634</v>
      </c>
      <c r="R34" s="123">
        <f>K34+M34+N34-O34-P34-Q34</f>
        <v>5132603</v>
      </c>
      <c r="S34" s="123"/>
      <c r="T34" s="136"/>
    </row>
  </sheetData>
  <mergeCells count="35">
    <mergeCell ref="T5:T7"/>
    <mergeCell ref="D6:D7"/>
    <mergeCell ref="E6:E7"/>
    <mergeCell ref="J6:J7"/>
    <mergeCell ref="K6:K7"/>
    <mergeCell ref="O6:O7"/>
    <mergeCell ref="P6:P7"/>
    <mergeCell ref="D5:K5"/>
    <mergeCell ref="L5:L7"/>
    <mergeCell ref="M5:N6"/>
    <mergeCell ref="A1:I1"/>
    <mergeCell ref="P16:R16"/>
    <mergeCell ref="B17:D17"/>
    <mergeCell ref="H17:L17"/>
    <mergeCell ref="P17:R17"/>
    <mergeCell ref="A2:R2"/>
    <mergeCell ref="A3:R3"/>
    <mergeCell ref="A5:A7"/>
    <mergeCell ref="O5:Q5"/>
    <mergeCell ref="G6:G7"/>
    <mergeCell ref="H6:H7"/>
    <mergeCell ref="I6:I7"/>
    <mergeCell ref="Q6:Q7"/>
    <mergeCell ref="R5:R7"/>
    <mergeCell ref="B5:B7"/>
    <mergeCell ref="C5:C7"/>
    <mergeCell ref="S5:S7"/>
    <mergeCell ref="B19:D19"/>
    <mergeCell ref="P19:R19"/>
    <mergeCell ref="B22:D22"/>
    <mergeCell ref="H22:L22"/>
    <mergeCell ref="P22:R22"/>
    <mergeCell ref="B18:D18"/>
    <mergeCell ref="H18:L18"/>
    <mergeCell ref="P18:R18"/>
  </mergeCells>
  <pageMargins left="0.24" right="0.16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opLeftCell="A7" zoomScale="130" zoomScaleNormal="130" workbookViewId="0">
      <selection activeCell="A19" sqref="A19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58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40"/>
      <c r="B2" s="240"/>
      <c r="C2" s="240"/>
      <c r="D2" s="240"/>
      <c r="E2" s="240"/>
      <c r="F2" s="240"/>
      <c r="G2" s="80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  <c r="T2" s="21"/>
    </row>
    <row r="3" spans="1:20" ht="23.1" customHeight="1" x14ac:dyDescent="0.2">
      <c r="A3" s="207" t="s">
        <v>176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182"/>
      <c r="T3" s="81"/>
    </row>
    <row r="4" spans="1:20" ht="23.1" customHeight="1" x14ac:dyDescent="0.2">
      <c r="A4" s="205" t="s">
        <v>181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183"/>
      <c r="T4" s="24"/>
    </row>
    <row r="5" spans="1:20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  <c r="T5" s="21"/>
    </row>
    <row r="6" spans="1:20" ht="29.25" customHeight="1" x14ac:dyDescent="0.2">
      <c r="A6" s="200" t="s">
        <v>0</v>
      </c>
      <c r="B6" s="200" t="s">
        <v>1</v>
      </c>
      <c r="C6" s="200" t="s">
        <v>2</v>
      </c>
      <c r="D6" s="208" t="s">
        <v>3</v>
      </c>
      <c r="E6" s="209"/>
      <c r="F6" s="209"/>
      <c r="G6" s="209"/>
      <c r="H6" s="209"/>
      <c r="I6" s="209"/>
      <c r="J6" s="209"/>
      <c r="K6" s="212"/>
      <c r="L6" s="213" t="s">
        <v>21</v>
      </c>
      <c r="M6" s="216" t="s">
        <v>32</v>
      </c>
      <c r="N6" s="217"/>
      <c r="O6" s="208" t="s">
        <v>4</v>
      </c>
      <c r="P6" s="209"/>
      <c r="Q6" s="86"/>
      <c r="R6" s="200" t="s">
        <v>5</v>
      </c>
      <c r="S6" s="200" t="s">
        <v>182</v>
      </c>
      <c r="T6" s="200" t="s">
        <v>49</v>
      </c>
    </row>
    <row r="7" spans="1:20" ht="23.1" customHeight="1" x14ac:dyDescent="0.2">
      <c r="A7" s="201"/>
      <c r="B7" s="201"/>
      <c r="C7" s="201"/>
      <c r="D7" s="200" t="s">
        <v>6</v>
      </c>
      <c r="E7" s="200" t="s">
        <v>7</v>
      </c>
      <c r="F7" s="20"/>
      <c r="G7" s="85"/>
      <c r="H7" s="209"/>
      <c r="I7" s="212"/>
      <c r="J7" s="200" t="s">
        <v>8</v>
      </c>
      <c r="K7" s="200" t="s">
        <v>43</v>
      </c>
      <c r="L7" s="214"/>
      <c r="M7" s="218"/>
      <c r="N7" s="219"/>
      <c r="O7" s="200" t="s">
        <v>9</v>
      </c>
      <c r="P7" s="200" t="s">
        <v>10</v>
      </c>
      <c r="Q7" s="83"/>
      <c r="R7" s="201"/>
      <c r="S7" s="201"/>
      <c r="T7" s="201"/>
    </row>
    <row r="8" spans="1:20" ht="35.25" customHeight="1" x14ac:dyDescent="0.2">
      <c r="A8" s="202"/>
      <c r="B8" s="202"/>
      <c r="C8" s="202"/>
      <c r="D8" s="202"/>
      <c r="E8" s="202"/>
      <c r="F8" s="20" t="s">
        <v>22</v>
      </c>
      <c r="G8" s="20" t="s">
        <v>36</v>
      </c>
      <c r="H8" s="20" t="s">
        <v>24</v>
      </c>
      <c r="I8" s="20" t="s">
        <v>17</v>
      </c>
      <c r="J8" s="202"/>
      <c r="K8" s="202"/>
      <c r="L8" s="215"/>
      <c r="M8" s="87" t="s">
        <v>33</v>
      </c>
      <c r="N8" s="87" t="s">
        <v>34</v>
      </c>
      <c r="O8" s="202"/>
      <c r="P8" s="202"/>
      <c r="Q8" s="84" t="s">
        <v>23</v>
      </c>
      <c r="R8" s="202"/>
      <c r="S8" s="202"/>
      <c r="T8" s="202"/>
    </row>
    <row r="9" spans="1:20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18</v>
      </c>
      <c r="J9" s="26" t="s">
        <v>19</v>
      </c>
      <c r="K9" s="27" t="s">
        <v>180</v>
      </c>
      <c r="L9" s="26" t="s">
        <v>20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 t="s">
        <v>183</v>
      </c>
      <c r="T9" s="26">
        <v>16</v>
      </c>
    </row>
    <row r="10" spans="1:20" ht="20.100000000000001" customHeight="1" x14ac:dyDescent="0.2">
      <c r="A10" s="28">
        <v>1</v>
      </c>
      <c r="B10" s="100" t="s">
        <v>59</v>
      </c>
      <c r="C10" s="28" t="s">
        <v>31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 t="shared" ref="J10:J16" si="0">I10+E10+D10</f>
        <v>5.1800000000000006</v>
      </c>
      <c r="K10" s="33">
        <f>J10*310000</f>
        <v>1605800.0000000002</v>
      </c>
      <c r="L10" s="28"/>
      <c r="M10" s="28"/>
      <c r="N10" s="35">
        <f>(D10+E10+I10+G10)*310000*40%</f>
        <v>642320.00000000012</v>
      </c>
      <c r="O10" s="35">
        <f>(D10+E10+I10+G10)*310000*8%</f>
        <v>128464.00000000001</v>
      </c>
      <c r="P10" s="35">
        <f>(D10+E10+I10+G10)*1.5%*310000</f>
        <v>24087</v>
      </c>
      <c r="Q10" s="35">
        <f>(D10+E10+I10+G10)*310000*1%</f>
        <v>16058.000000000002</v>
      </c>
      <c r="R10" s="33">
        <f t="shared" ref="R10" si="1">K10+M10+N10-O10-P10-Q10</f>
        <v>2079511.0000000005</v>
      </c>
      <c r="S10" s="33">
        <f>R10*4</f>
        <v>8318044.0000000019</v>
      </c>
      <c r="T10" s="28"/>
    </row>
    <row r="11" spans="1:20" ht="20.100000000000001" customHeight="1" x14ac:dyDescent="0.2">
      <c r="A11" s="28">
        <v>2</v>
      </c>
      <c r="B11" s="101" t="s">
        <v>60</v>
      </c>
      <c r="C11" s="28" t="s">
        <v>169</v>
      </c>
      <c r="D11" s="37">
        <v>2.66</v>
      </c>
      <c r="E11" s="28"/>
      <c r="F11" s="28"/>
      <c r="G11" s="28"/>
      <c r="H11" s="28"/>
      <c r="I11" s="31"/>
      <c r="J11" s="32">
        <f t="shared" si="0"/>
        <v>2.66</v>
      </c>
      <c r="K11" s="33">
        <f t="shared" ref="K11:K16" si="2">J11*310000</f>
        <v>824600</v>
      </c>
      <c r="L11" s="28"/>
      <c r="M11" s="28"/>
      <c r="N11" s="35">
        <f t="shared" ref="N11:N16" si="3">(D11+E11+I11+G11)*310000*40%</f>
        <v>329840</v>
      </c>
      <c r="O11" s="35">
        <f t="shared" ref="O11:O16" si="4">(D11+E11+I11+G11)*310000*8%</f>
        <v>65968</v>
      </c>
      <c r="P11" s="35">
        <f t="shared" ref="P11:P16" si="5">(D11+E11+I11+G11)*1.5%*310000</f>
        <v>12369</v>
      </c>
      <c r="Q11" s="35">
        <f t="shared" ref="Q11:Q16" si="6">(D11+E11+I11+G11)*310000*1%</f>
        <v>8246</v>
      </c>
      <c r="R11" s="33">
        <f t="shared" ref="R11:R16" si="7">K11+M11+N11-O11-P11-Q11</f>
        <v>1067857</v>
      </c>
      <c r="S11" s="33">
        <f t="shared" ref="S11:S16" si="8">R11*4</f>
        <v>4271428</v>
      </c>
      <c r="T11" s="28"/>
    </row>
    <row r="12" spans="1:20" ht="20.100000000000001" customHeight="1" x14ac:dyDescent="0.2">
      <c r="A12" s="28">
        <v>3</v>
      </c>
      <c r="B12" s="101" t="s">
        <v>61</v>
      </c>
      <c r="C12" s="28" t="s">
        <v>169</v>
      </c>
      <c r="D12" s="37">
        <v>2.1</v>
      </c>
      <c r="E12" s="28"/>
      <c r="F12" s="28"/>
      <c r="G12" s="28"/>
      <c r="H12" s="28"/>
      <c r="I12" s="31"/>
      <c r="J12" s="32">
        <f t="shared" si="0"/>
        <v>2.1</v>
      </c>
      <c r="K12" s="33">
        <f t="shared" si="2"/>
        <v>651000</v>
      </c>
      <c r="L12" s="28"/>
      <c r="M12" s="28"/>
      <c r="N12" s="35">
        <f t="shared" si="3"/>
        <v>260400</v>
      </c>
      <c r="O12" s="35">
        <f t="shared" si="4"/>
        <v>52080</v>
      </c>
      <c r="P12" s="35">
        <f t="shared" si="5"/>
        <v>9765</v>
      </c>
      <c r="Q12" s="35">
        <f t="shared" si="6"/>
        <v>6510</v>
      </c>
      <c r="R12" s="33">
        <f t="shared" si="7"/>
        <v>843045</v>
      </c>
      <c r="S12" s="33">
        <f t="shared" si="8"/>
        <v>3372180</v>
      </c>
      <c r="T12" s="28"/>
    </row>
    <row r="13" spans="1:20" ht="20.100000000000001" customHeight="1" x14ac:dyDescent="0.2">
      <c r="A13" s="28">
        <v>4</v>
      </c>
      <c r="B13" s="100" t="s">
        <v>62</v>
      </c>
      <c r="C13" s="28" t="s">
        <v>169</v>
      </c>
      <c r="D13" s="29">
        <v>2.66</v>
      </c>
      <c r="E13" s="28"/>
      <c r="F13" s="28"/>
      <c r="G13" s="28"/>
      <c r="H13" s="28"/>
      <c r="I13" s="31"/>
      <c r="J13" s="32">
        <f>I13+E13+D13</f>
        <v>2.66</v>
      </c>
      <c r="K13" s="33">
        <f t="shared" si="2"/>
        <v>824600</v>
      </c>
      <c r="L13" s="28"/>
      <c r="M13" s="34"/>
      <c r="N13" s="35">
        <f t="shared" si="3"/>
        <v>329840</v>
      </c>
      <c r="O13" s="35">
        <f t="shared" si="4"/>
        <v>65968</v>
      </c>
      <c r="P13" s="35">
        <f t="shared" si="5"/>
        <v>12369</v>
      </c>
      <c r="Q13" s="35">
        <f t="shared" si="6"/>
        <v>8246</v>
      </c>
      <c r="R13" s="33">
        <f t="shared" si="7"/>
        <v>1067857</v>
      </c>
      <c r="S13" s="33">
        <f t="shared" si="8"/>
        <v>4271428</v>
      </c>
      <c r="T13" s="28"/>
    </row>
    <row r="14" spans="1:20" ht="20.100000000000001" customHeight="1" x14ac:dyDescent="0.2">
      <c r="A14" s="28">
        <v>5</v>
      </c>
      <c r="B14" s="100" t="s">
        <v>184</v>
      </c>
      <c r="C14" s="28" t="s">
        <v>169</v>
      </c>
      <c r="D14" s="29">
        <v>4.0599999999999996</v>
      </c>
      <c r="E14" s="28"/>
      <c r="F14" s="28"/>
      <c r="G14" s="28">
        <v>0.21</v>
      </c>
      <c r="H14" s="30">
        <v>0.09</v>
      </c>
      <c r="I14" s="31">
        <f>D14*H14</f>
        <v>0.36539999999999995</v>
      </c>
      <c r="J14" s="32">
        <f>I14+G14+D14</f>
        <v>4.6353999999999997</v>
      </c>
      <c r="K14" s="33">
        <f t="shared" si="2"/>
        <v>1436974</v>
      </c>
      <c r="L14" s="28"/>
      <c r="M14" s="34"/>
      <c r="N14" s="35">
        <f t="shared" si="3"/>
        <v>574789.6</v>
      </c>
      <c r="O14" s="35">
        <f t="shared" si="4"/>
        <v>114957.92</v>
      </c>
      <c r="P14" s="35">
        <f t="shared" si="5"/>
        <v>21554.609999999997</v>
      </c>
      <c r="Q14" s="35">
        <f t="shared" si="6"/>
        <v>14369.74</v>
      </c>
      <c r="R14" s="33">
        <f t="shared" si="7"/>
        <v>1860881.33</v>
      </c>
      <c r="S14" s="33">
        <f>R14*2</f>
        <v>3721762.66</v>
      </c>
      <c r="T14" s="28"/>
    </row>
    <row r="15" spans="1:20" ht="20.100000000000001" customHeight="1" x14ac:dyDescent="0.2">
      <c r="A15" s="28">
        <v>6</v>
      </c>
      <c r="B15" s="100" t="s">
        <v>63</v>
      </c>
      <c r="C15" s="28" t="s">
        <v>169</v>
      </c>
      <c r="D15" s="29">
        <v>4.0599999999999996</v>
      </c>
      <c r="E15" s="28"/>
      <c r="F15" s="28"/>
      <c r="G15" s="28"/>
      <c r="H15" s="30">
        <v>0.08</v>
      </c>
      <c r="I15" s="31">
        <f t="shared" ref="I15" si="9">D15*H15</f>
        <v>0.32479999999999998</v>
      </c>
      <c r="J15" s="32">
        <f t="shared" si="0"/>
        <v>4.3847999999999994</v>
      </c>
      <c r="K15" s="33">
        <f t="shared" si="2"/>
        <v>1359287.9999999998</v>
      </c>
      <c r="L15" s="28"/>
      <c r="M15" s="28"/>
      <c r="N15" s="35">
        <f t="shared" si="3"/>
        <v>543715.19999999995</v>
      </c>
      <c r="O15" s="35">
        <f t="shared" si="4"/>
        <v>108743.03999999998</v>
      </c>
      <c r="P15" s="35">
        <f t="shared" si="5"/>
        <v>20389.319999999996</v>
      </c>
      <c r="Q15" s="35">
        <f t="shared" si="6"/>
        <v>13592.879999999997</v>
      </c>
      <c r="R15" s="33">
        <f t="shared" si="7"/>
        <v>1760277.9599999997</v>
      </c>
      <c r="S15" s="33">
        <f t="shared" si="8"/>
        <v>7041111.8399999989</v>
      </c>
      <c r="T15" s="28"/>
    </row>
    <row r="16" spans="1:20" ht="20.100000000000001" customHeight="1" x14ac:dyDescent="0.2">
      <c r="A16" s="28">
        <v>7</v>
      </c>
      <c r="B16" s="100" t="s">
        <v>64</v>
      </c>
      <c r="C16" s="28" t="s">
        <v>169</v>
      </c>
      <c r="D16" s="29">
        <v>4.58</v>
      </c>
      <c r="E16" s="28"/>
      <c r="F16" s="28"/>
      <c r="G16" s="28"/>
      <c r="H16" s="30"/>
      <c r="I16" s="31"/>
      <c r="J16" s="32">
        <f t="shared" si="0"/>
        <v>4.58</v>
      </c>
      <c r="K16" s="33">
        <f t="shared" si="2"/>
        <v>1419800</v>
      </c>
      <c r="L16" s="28"/>
      <c r="M16" s="34">
        <v>31000</v>
      </c>
      <c r="N16" s="35">
        <f t="shared" si="3"/>
        <v>567920</v>
      </c>
      <c r="O16" s="35">
        <f t="shared" si="4"/>
        <v>113584</v>
      </c>
      <c r="P16" s="35">
        <f t="shared" si="5"/>
        <v>21297</v>
      </c>
      <c r="Q16" s="35">
        <f t="shared" si="6"/>
        <v>14198</v>
      </c>
      <c r="R16" s="33">
        <f t="shared" si="7"/>
        <v>1869641</v>
      </c>
      <c r="S16" s="33">
        <f t="shared" si="8"/>
        <v>7478564</v>
      </c>
      <c r="T16" s="28"/>
    </row>
    <row r="17" spans="1:20" ht="21.95" customHeight="1" x14ac:dyDescent="0.2">
      <c r="A17" s="69"/>
      <c r="B17" s="69" t="s">
        <v>11</v>
      </c>
      <c r="C17" s="69"/>
      <c r="D17" s="70">
        <f>SUM(D10:D16)</f>
        <v>25.1</v>
      </c>
      <c r="E17" s="70">
        <f t="shared" ref="E17:J17" si="10">SUM(E10:E16)</f>
        <v>0.2</v>
      </c>
      <c r="F17" s="70">
        <f t="shared" si="10"/>
        <v>0</v>
      </c>
      <c r="G17" s="70">
        <f t="shared" si="10"/>
        <v>0.21</v>
      </c>
      <c r="H17" s="70">
        <f t="shared" si="10"/>
        <v>0.16999999999999998</v>
      </c>
      <c r="I17" s="70">
        <f t="shared" si="10"/>
        <v>0.69019999999999992</v>
      </c>
      <c r="J17" s="70">
        <f t="shared" si="10"/>
        <v>26.200200000000002</v>
      </c>
      <c r="K17" s="69">
        <f>SUM(K10:K16)</f>
        <v>8122062</v>
      </c>
      <c r="L17" s="69">
        <f t="shared" ref="L17:S17" si="11">SUM(L10:L16)</f>
        <v>0</v>
      </c>
      <c r="M17" s="69">
        <f t="shared" si="11"/>
        <v>31000</v>
      </c>
      <c r="N17" s="69">
        <f t="shared" si="11"/>
        <v>3248824.8</v>
      </c>
      <c r="O17" s="69">
        <f t="shared" si="11"/>
        <v>649764.96</v>
      </c>
      <c r="P17" s="69">
        <f t="shared" si="11"/>
        <v>121830.93</v>
      </c>
      <c r="Q17" s="69">
        <f t="shared" si="11"/>
        <v>81220.62</v>
      </c>
      <c r="R17" s="69">
        <f t="shared" si="11"/>
        <v>10549070.289999999</v>
      </c>
      <c r="S17" s="69">
        <f>SUM(S10:S16)</f>
        <v>38474518.5</v>
      </c>
      <c r="T17" s="69"/>
    </row>
    <row r="18" spans="1:20" ht="23.1" customHeight="1" x14ac:dyDescent="0.2">
      <c r="A18" s="75" t="s">
        <v>194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</row>
    <row r="19" spans="1:20" ht="18.75" customHeight="1" x14ac:dyDescent="0.2">
      <c r="A19" s="74"/>
      <c r="B19" s="77"/>
      <c r="C19" s="74"/>
      <c r="D19" s="74"/>
      <c r="E19" s="74"/>
      <c r="F19" s="74"/>
      <c r="G19" s="74"/>
      <c r="H19" s="74"/>
      <c r="I19" s="74"/>
      <c r="J19" s="74"/>
      <c r="K19" s="74"/>
      <c r="L19" s="78"/>
      <c r="M19" s="78"/>
      <c r="N19" s="78"/>
      <c r="O19" s="89"/>
      <c r="P19" s="210" t="s">
        <v>177</v>
      </c>
      <c r="Q19" s="210"/>
      <c r="R19" s="210"/>
      <c r="S19" s="180"/>
      <c r="T19" s="79"/>
    </row>
    <row r="20" spans="1:20" ht="23.1" customHeight="1" x14ac:dyDescent="0.2">
      <c r="A20" s="74"/>
      <c r="B20" s="204" t="s">
        <v>47</v>
      </c>
      <c r="C20" s="204"/>
      <c r="D20" s="204"/>
      <c r="E20" s="74"/>
      <c r="F20" s="74"/>
      <c r="G20" s="74"/>
      <c r="H20" s="211" t="s">
        <v>48</v>
      </c>
      <c r="I20" s="211"/>
      <c r="J20" s="211"/>
      <c r="K20" s="211"/>
      <c r="L20" s="211"/>
      <c r="M20" s="96"/>
      <c r="N20" s="96"/>
      <c r="O20" s="95"/>
      <c r="P20" s="204" t="s">
        <v>16</v>
      </c>
      <c r="Q20" s="204"/>
      <c r="R20" s="204"/>
      <c r="S20" s="181"/>
      <c r="T20" s="13"/>
    </row>
    <row r="21" spans="1:20" ht="23.1" customHeight="1" x14ac:dyDescent="0.2">
      <c r="A21" s="11"/>
      <c r="B21" s="205"/>
      <c r="C21" s="205"/>
      <c r="D21" s="205"/>
      <c r="E21" s="11"/>
      <c r="F21" s="11"/>
      <c r="G21" s="11"/>
      <c r="H21" s="206"/>
      <c r="I21" s="206"/>
      <c r="J21" s="206"/>
      <c r="K21" s="206"/>
      <c r="L21" s="206"/>
      <c r="M21" s="92"/>
      <c r="N21" s="92"/>
      <c r="O21" s="82"/>
      <c r="P21" s="205"/>
      <c r="Q21" s="205"/>
      <c r="R21" s="205"/>
      <c r="S21" s="183"/>
      <c r="T21" s="81"/>
    </row>
    <row r="22" spans="1:20" s="108" customFormat="1" ht="23.1" customHeight="1" x14ac:dyDescent="0.2">
      <c r="A22" s="17"/>
      <c r="B22" s="199" t="s">
        <v>171</v>
      </c>
      <c r="C22" s="199"/>
      <c r="D22" s="199"/>
      <c r="E22" s="17"/>
      <c r="F22" s="17"/>
      <c r="G22" s="17"/>
      <c r="H22" s="17"/>
      <c r="I22" s="17"/>
      <c r="J22" s="17"/>
      <c r="K22" s="17"/>
      <c r="L22" s="106"/>
      <c r="M22" s="106"/>
      <c r="N22" s="106"/>
      <c r="O22" s="107"/>
      <c r="P22" s="199" t="s">
        <v>170</v>
      </c>
      <c r="Q22" s="199"/>
      <c r="R22" s="199"/>
      <c r="S22" s="179"/>
      <c r="T22" s="17"/>
    </row>
    <row r="23" spans="1:20" ht="23.1" customHeight="1" x14ac:dyDescent="0.2">
      <c r="A23" s="14"/>
      <c r="B23" s="15"/>
      <c r="C23" s="15"/>
      <c r="D23" s="15"/>
      <c r="E23" s="14"/>
      <c r="F23" s="14"/>
      <c r="G23" s="14"/>
      <c r="H23" s="14"/>
      <c r="I23" s="14"/>
      <c r="J23" s="14"/>
      <c r="K23" s="14"/>
      <c r="L23" s="16"/>
      <c r="M23" s="16"/>
      <c r="N23" s="16"/>
      <c r="O23" s="15"/>
      <c r="P23" s="15"/>
      <c r="Q23" s="15"/>
      <c r="R23" s="14"/>
      <c r="S23" s="14"/>
      <c r="T23" s="14"/>
    </row>
    <row r="24" spans="1:20" ht="23.1" customHeight="1" x14ac:dyDescent="0.2">
      <c r="A24" s="14"/>
      <c r="B24" s="15"/>
      <c r="C24" s="15"/>
      <c r="D24" s="15"/>
      <c r="E24" s="14"/>
      <c r="F24" s="14"/>
      <c r="G24" s="14"/>
      <c r="H24" s="14"/>
      <c r="I24" s="14"/>
      <c r="J24" s="14"/>
      <c r="K24" s="14"/>
      <c r="L24" s="16"/>
      <c r="M24" s="16"/>
      <c r="N24" s="16"/>
      <c r="O24" s="15"/>
      <c r="P24" s="15"/>
      <c r="Q24" s="15"/>
      <c r="R24" s="14"/>
      <c r="S24" s="14"/>
      <c r="T24" s="14"/>
    </row>
    <row r="25" spans="1:20" ht="23.1" customHeight="1" x14ac:dyDescent="0.2">
      <c r="A25" s="17"/>
      <c r="B25" s="199"/>
      <c r="C25" s="199"/>
      <c r="D25" s="199"/>
      <c r="E25" s="17"/>
      <c r="F25" s="17"/>
      <c r="G25" s="17"/>
      <c r="H25" s="199"/>
      <c r="I25" s="199"/>
      <c r="J25" s="199"/>
      <c r="K25" s="199"/>
      <c r="L25" s="199"/>
      <c r="M25" s="88"/>
      <c r="N25" s="88"/>
      <c r="O25" s="88"/>
      <c r="P25" s="199"/>
      <c r="Q25" s="199"/>
      <c r="R25" s="199"/>
      <c r="S25" s="179"/>
      <c r="T25" s="88"/>
    </row>
    <row r="37" spans="1:20" ht="20.100000000000001" customHeight="1" x14ac:dyDescent="0.2">
      <c r="A37" s="7">
        <v>86</v>
      </c>
      <c r="B37" s="22" t="s">
        <v>29</v>
      </c>
      <c r="C37" s="1"/>
      <c r="D37" s="22">
        <v>2.66</v>
      </c>
      <c r="E37" s="2"/>
      <c r="F37" s="3"/>
      <c r="G37" s="3"/>
      <c r="H37" s="4"/>
      <c r="I37" s="8"/>
      <c r="J37" s="9">
        <f>I37+E37+D37</f>
        <v>2.66</v>
      </c>
      <c r="K37" s="10">
        <f>J37*1490000</f>
        <v>3963400</v>
      </c>
      <c r="L37" s="5"/>
      <c r="M37" s="5"/>
      <c r="N37" s="19">
        <f>(D37+E37+I37+G37)*1490000*40%</f>
        <v>1585360</v>
      </c>
      <c r="O37" s="19">
        <f>(D37+E37+I37+G37)*1490000*8%</f>
        <v>317072</v>
      </c>
      <c r="P37" s="19">
        <f>(D37+E37+I37+G37)*1.5%*1490000</f>
        <v>59451</v>
      </c>
      <c r="Q37" s="19">
        <f>(D37+E37+I37+G37)*1490000*1%</f>
        <v>39634</v>
      </c>
      <c r="R37" s="10">
        <f>K37+M37+N37-O37-P37-Q37</f>
        <v>5132603</v>
      </c>
      <c r="S37" s="10"/>
      <c r="T37" s="6"/>
    </row>
  </sheetData>
  <mergeCells count="33">
    <mergeCell ref="C6:C8"/>
    <mergeCell ref="D6:K6"/>
    <mergeCell ref="L6:L8"/>
    <mergeCell ref="M6:N7"/>
    <mergeCell ref="A1:I1"/>
    <mergeCell ref="A2:F2"/>
    <mergeCell ref="A3:R3"/>
    <mergeCell ref="A4:R4"/>
    <mergeCell ref="A6:A8"/>
    <mergeCell ref="B6:B8"/>
    <mergeCell ref="O6:P6"/>
    <mergeCell ref="R6:R8"/>
    <mergeCell ref="T6:T8"/>
    <mergeCell ref="D7:D8"/>
    <mergeCell ref="E7:E8"/>
    <mergeCell ref="H7:I7"/>
    <mergeCell ref="J7:J8"/>
    <mergeCell ref="K7:K8"/>
    <mergeCell ref="O7:O8"/>
    <mergeCell ref="P7:P8"/>
    <mergeCell ref="S6:S8"/>
    <mergeCell ref="B25:D25"/>
    <mergeCell ref="H25:L25"/>
    <mergeCell ref="P25:R25"/>
    <mergeCell ref="P19:R19"/>
    <mergeCell ref="B20:D20"/>
    <mergeCell ref="H20:L20"/>
    <mergeCell ref="P20:R20"/>
    <mergeCell ref="B21:D21"/>
    <mergeCell ref="H21:L21"/>
    <mergeCell ref="P21:R21"/>
    <mergeCell ref="B22:D22"/>
    <mergeCell ref="P22:R22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2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65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185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66</v>
      </c>
      <c r="C8" s="28" t="s">
        <v>31</v>
      </c>
      <c r="D8" s="29">
        <v>3.99</v>
      </c>
      <c r="E8" s="28">
        <v>0.2</v>
      </c>
      <c r="F8" s="28"/>
      <c r="G8" s="28"/>
      <c r="H8" s="28"/>
      <c r="I8" s="31"/>
      <c r="J8" s="32">
        <f>I8+E8+D8</f>
        <v>4.1900000000000004</v>
      </c>
      <c r="K8" s="33">
        <f>J8*310000</f>
        <v>1298900.0000000002</v>
      </c>
      <c r="L8" s="28"/>
      <c r="M8" s="28"/>
      <c r="N8" s="35">
        <f>(D8+E8+I8+G8)*310000*40%</f>
        <v>519560.00000000012</v>
      </c>
      <c r="O8" s="35">
        <f>(D8+E8+I8+G8)*310000*8%</f>
        <v>103912.00000000001</v>
      </c>
      <c r="P8" s="35">
        <f>(D8+E8+I8+G8)*1.5%*310000</f>
        <v>19483.5</v>
      </c>
      <c r="Q8" s="35">
        <f>(D8+E8+I8+G8)*310000*1%</f>
        <v>12989.000000000002</v>
      </c>
      <c r="R8" s="33">
        <f>K8+M8+N8-O8-P8-Q8</f>
        <v>1682075.5000000005</v>
      </c>
      <c r="S8" s="33">
        <f>R8*4</f>
        <v>6728302.0000000019</v>
      </c>
      <c r="T8" s="28"/>
    </row>
    <row r="9" spans="1:20" ht="20.100000000000001" customHeight="1" x14ac:dyDescent="0.2">
      <c r="A9" s="28">
        <v>2</v>
      </c>
      <c r="B9" s="100" t="s">
        <v>67</v>
      </c>
      <c r="C9" s="28" t="s">
        <v>169</v>
      </c>
      <c r="D9" s="29">
        <v>4.0599999999999996</v>
      </c>
      <c r="E9" s="28">
        <v>0.15</v>
      </c>
      <c r="F9" s="28"/>
      <c r="G9" s="28"/>
      <c r="H9" s="30">
        <v>0.1</v>
      </c>
      <c r="I9" s="31">
        <f>D9*H9</f>
        <v>0.40599999999999997</v>
      </c>
      <c r="J9" s="32">
        <f>I9+E9+D9</f>
        <v>4.6159999999999997</v>
      </c>
      <c r="K9" s="33">
        <f t="shared" ref="K9:K11" si="0">J9*310000</f>
        <v>1430960</v>
      </c>
      <c r="L9" s="28"/>
      <c r="M9" s="28"/>
      <c r="N9" s="35">
        <f t="shared" ref="N9:N11" si="1">(D9+E9+I9+G9)*310000*40%</f>
        <v>572384</v>
      </c>
      <c r="O9" s="35">
        <f t="shared" ref="O9:O11" si="2">(D9+E9+I9+G9)*310000*8%</f>
        <v>114476.8</v>
      </c>
      <c r="P9" s="35">
        <f t="shared" ref="P9:P11" si="3">(D9+E9+I9+G9)*1.5%*310000</f>
        <v>21464.399999999998</v>
      </c>
      <c r="Q9" s="35">
        <f t="shared" ref="Q9:Q11" si="4">(D9+E9+I9+G9)*310000*1%</f>
        <v>14309.6</v>
      </c>
      <c r="R9" s="33">
        <f t="shared" ref="R9:R11" si="5">K9+M9+N9-O9-P9-Q9</f>
        <v>1853093.2</v>
      </c>
      <c r="S9" s="33">
        <f t="shared" ref="S9:S11" si="6">R9*4</f>
        <v>7412372.7999999998</v>
      </c>
      <c r="T9" s="28"/>
    </row>
    <row r="10" spans="1:20" ht="20.100000000000001" customHeight="1" x14ac:dyDescent="0.2">
      <c r="A10" s="28">
        <v>3</v>
      </c>
      <c r="B10" s="100" t="s">
        <v>68</v>
      </c>
      <c r="C10" s="28" t="s">
        <v>169</v>
      </c>
      <c r="D10" s="29">
        <v>3.34</v>
      </c>
      <c r="E10" s="28"/>
      <c r="F10" s="28"/>
      <c r="G10" s="28"/>
      <c r="H10" s="28"/>
      <c r="I10" s="31"/>
      <c r="J10" s="32">
        <f>I10+E10+D10</f>
        <v>3.34</v>
      </c>
      <c r="K10" s="33">
        <f t="shared" si="0"/>
        <v>1035400</v>
      </c>
      <c r="L10" s="28"/>
      <c r="M10" s="28"/>
      <c r="N10" s="35">
        <f t="shared" si="1"/>
        <v>414160</v>
      </c>
      <c r="O10" s="35">
        <f t="shared" si="2"/>
        <v>82832</v>
      </c>
      <c r="P10" s="35">
        <f t="shared" si="3"/>
        <v>15531</v>
      </c>
      <c r="Q10" s="35">
        <f t="shared" si="4"/>
        <v>10354</v>
      </c>
      <c r="R10" s="33">
        <f t="shared" si="5"/>
        <v>1340843</v>
      </c>
      <c r="S10" s="33">
        <f t="shared" si="6"/>
        <v>5363372</v>
      </c>
      <c r="T10" s="28"/>
    </row>
    <row r="11" spans="1:20" ht="20.100000000000001" customHeight="1" x14ac:dyDescent="0.2">
      <c r="A11" s="28">
        <v>4</v>
      </c>
      <c r="B11" s="100" t="s">
        <v>69</v>
      </c>
      <c r="C11" s="28" t="s">
        <v>169</v>
      </c>
      <c r="D11" s="29">
        <v>3.66</v>
      </c>
      <c r="E11" s="28"/>
      <c r="F11" s="28"/>
      <c r="G11" s="28"/>
      <c r="H11" s="28"/>
      <c r="I11" s="31"/>
      <c r="J11" s="32">
        <f>I11+E11+D11</f>
        <v>3.66</v>
      </c>
      <c r="K11" s="33">
        <f t="shared" si="0"/>
        <v>1134600</v>
      </c>
      <c r="L11" s="28"/>
      <c r="M11" s="34">
        <v>31000</v>
      </c>
      <c r="N11" s="35">
        <f t="shared" si="1"/>
        <v>453840</v>
      </c>
      <c r="O11" s="35">
        <f t="shared" si="2"/>
        <v>90768</v>
      </c>
      <c r="P11" s="35">
        <f t="shared" si="3"/>
        <v>17019</v>
      </c>
      <c r="Q11" s="35">
        <f t="shared" si="4"/>
        <v>11346</v>
      </c>
      <c r="R11" s="33">
        <f t="shared" si="5"/>
        <v>1500307</v>
      </c>
      <c r="S11" s="33">
        <f t="shared" si="6"/>
        <v>6001228</v>
      </c>
      <c r="T11" s="28"/>
    </row>
    <row r="12" spans="1:20" ht="21.95" customHeight="1" x14ac:dyDescent="0.2">
      <c r="A12" s="69"/>
      <c r="B12" s="69" t="s">
        <v>11</v>
      </c>
      <c r="C12" s="69"/>
      <c r="D12" s="70">
        <f>SUM(D8:D11)</f>
        <v>15.05</v>
      </c>
      <c r="E12" s="70">
        <f t="shared" ref="E12:J12" si="7">SUM(E8:E11)</f>
        <v>0.35</v>
      </c>
      <c r="F12" s="70">
        <f t="shared" si="7"/>
        <v>0</v>
      </c>
      <c r="G12" s="70">
        <f t="shared" si="7"/>
        <v>0</v>
      </c>
      <c r="H12" s="70">
        <f t="shared" si="7"/>
        <v>0.1</v>
      </c>
      <c r="I12" s="70">
        <f t="shared" si="7"/>
        <v>0.40599999999999997</v>
      </c>
      <c r="J12" s="70">
        <f t="shared" si="7"/>
        <v>15.806000000000001</v>
      </c>
      <c r="K12" s="69">
        <f>SUM(K8:K11)</f>
        <v>4899860</v>
      </c>
      <c r="L12" s="69">
        <f t="shared" ref="L12:S12" si="8">SUM(L8:L11)</f>
        <v>0</v>
      </c>
      <c r="M12" s="69">
        <f t="shared" si="8"/>
        <v>31000</v>
      </c>
      <c r="N12" s="69">
        <f>SUM(N8:N11)</f>
        <v>1959944</v>
      </c>
      <c r="O12" s="69">
        <f t="shared" ref="O12:S12" si="9">SUM(O8:O11)</f>
        <v>391988.80000000005</v>
      </c>
      <c r="P12" s="69">
        <f t="shared" si="9"/>
        <v>73497.899999999994</v>
      </c>
      <c r="Q12" s="69">
        <f t="shared" si="9"/>
        <v>48998.600000000006</v>
      </c>
      <c r="R12" s="69">
        <f t="shared" si="9"/>
        <v>6376318.7000000002</v>
      </c>
      <c r="S12" s="69">
        <f t="shared" si="9"/>
        <v>25505274.800000001</v>
      </c>
      <c r="T12" s="69"/>
    </row>
    <row r="13" spans="1:20" ht="23.1" customHeight="1" x14ac:dyDescent="0.2">
      <c r="A13" s="74"/>
      <c r="B13" s="75" t="s">
        <v>195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80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81"/>
      <c r="T15" s="13"/>
    </row>
    <row r="16" spans="1:20" ht="24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83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79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79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2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1.285156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70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185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71</v>
      </c>
      <c r="C8" s="39" t="s">
        <v>169</v>
      </c>
      <c r="D8" s="38">
        <v>4.58</v>
      </c>
      <c r="E8" s="28"/>
      <c r="F8" s="28"/>
      <c r="G8" s="28"/>
      <c r="H8" s="30"/>
      <c r="I8" s="31"/>
      <c r="J8" s="32">
        <f>I8+E8+D8</f>
        <v>4.58</v>
      </c>
      <c r="K8" s="33">
        <f>J8*310000</f>
        <v>1419800</v>
      </c>
      <c r="L8" s="28"/>
      <c r="M8" s="34">
        <v>31000</v>
      </c>
      <c r="N8" s="35">
        <f>(D8+E8+I8+G8)*310000*40%</f>
        <v>567920</v>
      </c>
      <c r="O8" s="35">
        <f>(D8+E8+I8+G8)*310000*8%</f>
        <v>113584</v>
      </c>
      <c r="P8" s="35">
        <f>(D8+E8+I8+G8)*1.5%*310000</f>
        <v>21297</v>
      </c>
      <c r="Q8" s="35">
        <f>(D8+E8+I8+G8)*310000*1%</f>
        <v>14198</v>
      </c>
      <c r="R8" s="33">
        <f>K8+M8+N8-O8-P8-Q8</f>
        <v>1869641</v>
      </c>
      <c r="S8" s="33">
        <f>R8*4</f>
        <v>7478564</v>
      </c>
      <c r="T8" s="28"/>
    </row>
    <row r="9" spans="1:20" ht="20.100000000000001" customHeight="1" x14ac:dyDescent="0.2">
      <c r="A9" s="28">
        <v>2</v>
      </c>
      <c r="B9" s="100" t="s">
        <v>72</v>
      </c>
      <c r="C9" s="28" t="s">
        <v>31</v>
      </c>
      <c r="D9" s="29">
        <v>4.9800000000000004</v>
      </c>
      <c r="E9" s="28">
        <v>0.2</v>
      </c>
      <c r="F9" s="28"/>
      <c r="G9" s="28"/>
      <c r="H9" s="28"/>
      <c r="I9" s="31"/>
      <c r="J9" s="32">
        <f>I9+E9+D9</f>
        <v>5.1800000000000006</v>
      </c>
      <c r="K9" s="33">
        <f t="shared" ref="K9:K11" si="0">J9*310000</f>
        <v>1605800.0000000002</v>
      </c>
      <c r="L9" s="28"/>
      <c r="M9" s="28"/>
      <c r="N9" s="35">
        <f t="shared" ref="N9:N11" si="1">(D9+E9+I9+G9)*310000*40%</f>
        <v>642320.00000000012</v>
      </c>
      <c r="O9" s="35">
        <f t="shared" ref="O9:O11" si="2">(D9+E9+I9+G9)*310000*8%</f>
        <v>128464.00000000001</v>
      </c>
      <c r="P9" s="35">
        <f t="shared" ref="P9:P11" si="3">(D9+E9+I9+G9)*1.5%*310000</f>
        <v>24087</v>
      </c>
      <c r="Q9" s="35">
        <f t="shared" ref="Q9:Q11" si="4">(D9+E9+I9+G9)*310000*1%</f>
        <v>16058.000000000002</v>
      </c>
      <c r="R9" s="33">
        <f>K9+M9+N9-O9-P9-Q9</f>
        <v>2079511.0000000005</v>
      </c>
      <c r="S9" s="33">
        <f t="shared" ref="S9:S11" si="5">R9*4</f>
        <v>8318044.0000000019</v>
      </c>
      <c r="T9" s="28"/>
    </row>
    <row r="10" spans="1:20" ht="20.100000000000001" customHeight="1" x14ac:dyDescent="0.2">
      <c r="A10" s="28">
        <v>3</v>
      </c>
      <c r="B10" s="100" t="s">
        <v>73</v>
      </c>
      <c r="C10" s="39" t="s">
        <v>169</v>
      </c>
      <c r="D10" s="29">
        <v>3.46</v>
      </c>
      <c r="E10" s="28"/>
      <c r="F10" s="28"/>
      <c r="G10" s="28"/>
      <c r="H10" s="28"/>
      <c r="I10" s="31"/>
      <c r="J10" s="32">
        <f>I10+E10+D10</f>
        <v>3.46</v>
      </c>
      <c r="K10" s="33">
        <f t="shared" si="0"/>
        <v>1072600</v>
      </c>
      <c r="L10" s="28"/>
      <c r="M10" s="34"/>
      <c r="N10" s="35">
        <f t="shared" si="1"/>
        <v>429040</v>
      </c>
      <c r="O10" s="35">
        <f t="shared" si="2"/>
        <v>85808</v>
      </c>
      <c r="P10" s="35">
        <f t="shared" si="3"/>
        <v>16088.999999999998</v>
      </c>
      <c r="Q10" s="35">
        <f t="shared" si="4"/>
        <v>10726</v>
      </c>
      <c r="R10" s="33">
        <f>K10+M10+N10-O10-P10-Q10</f>
        <v>1389017</v>
      </c>
      <c r="S10" s="33">
        <f t="shared" si="5"/>
        <v>5556068</v>
      </c>
      <c r="T10" s="28"/>
    </row>
    <row r="11" spans="1:20" s="115" customFormat="1" ht="20.100000000000001" customHeight="1" x14ac:dyDescent="0.2">
      <c r="A11" s="109">
        <v>4</v>
      </c>
      <c r="B11" s="110" t="s">
        <v>186</v>
      </c>
      <c r="C11" s="39" t="s">
        <v>169</v>
      </c>
      <c r="D11" s="111">
        <v>4.0599999999999996</v>
      </c>
      <c r="E11" s="109"/>
      <c r="F11" s="109"/>
      <c r="G11" s="109"/>
      <c r="H11" s="241">
        <v>0.1</v>
      </c>
      <c r="I11" s="112">
        <f>D11*H11</f>
        <v>0.40599999999999997</v>
      </c>
      <c r="J11" s="113">
        <f>I11+E11+D11</f>
        <v>4.4659999999999993</v>
      </c>
      <c r="K11" s="33">
        <f t="shared" si="0"/>
        <v>1384459.9999999998</v>
      </c>
      <c r="L11" s="109"/>
      <c r="M11" s="109"/>
      <c r="N11" s="35">
        <f t="shared" si="1"/>
        <v>553783.99999999988</v>
      </c>
      <c r="O11" s="35">
        <f t="shared" si="2"/>
        <v>110756.79999999999</v>
      </c>
      <c r="P11" s="35">
        <f t="shared" si="3"/>
        <v>20766.899999999998</v>
      </c>
      <c r="Q11" s="35">
        <f t="shared" si="4"/>
        <v>13844.599999999999</v>
      </c>
      <c r="R11" s="114">
        <f>K11+M11+N11-O11-P11-Q11</f>
        <v>1792875.6999999995</v>
      </c>
      <c r="S11" s="33">
        <f t="shared" si="5"/>
        <v>7171502.799999998</v>
      </c>
      <c r="T11" s="109"/>
    </row>
    <row r="12" spans="1:20" ht="21.95" customHeight="1" x14ac:dyDescent="0.2">
      <c r="A12" s="69"/>
      <c r="B12" s="69" t="s">
        <v>11</v>
      </c>
      <c r="C12" s="69"/>
      <c r="D12" s="70">
        <f>SUM(D8:D11)</f>
        <v>17.079999999999998</v>
      </c>
      <c r="E12" s="70">
        <f t="shared" ref="E12:J12" si="6">SUM(E8:E11)</f>
        <v>0.2</v>
      </c>
      <c r="F12" s="70">
        <f t="shared" si="6"/>
        <v>0</v>
      </c>
      <c r="G12" s="70">
        <f t="shared" si="6"/>
        <v>0</v>
      </c>
      <c r="H12" s="70">
        <f t="shared" si="6"/>
        <v>0.1</v>
      </c>
      <c r="I12" s="70">
        <f t="shared" si="6"/>
        <v>0.40599999999999997</v>
      </c>
      <c r="J12" s="70">
        <f t="shared" si="6"/>
        <v>17.686</v>
      </c>
      <c r="K12" s="69">
        <f>SUM(K8:K11)</f>
        <v>5482660</v>
      </c>
      <c r="L12" s="69">
        <f t="shared" ref="L12:S12" si="7">SUM(L8:L11)</f>
        <v>0</v>
      </c>
      <c r="M12" s="69">
        <f t="shared" si="7"/>
        <v>31000</v>
      </c>
      <c r="N12" s="69">
        <f t="shared" si="7"/>
        <v>2193064</v>
      </c>
      <c r="O12" s="69">
        <f t="shared" si="7"/>
        <v>438612.8</v>
      </c>
      <c r="P12" s="69">
        <f t="shared" si="7"/>
        <v>82239.899999999994</v>
      </c>
      <c r="Q12" s="69">
        <f t="shared" si="7"/>
        <v>54826.6</v>
      </c>
      <c r="R12" s="69">
        <f t="shared" si="7"/>
        <v>7131044.6999999993</v>
      </c>
      <c r="S12" s="69">
        <f t="shared" si="7"/>
        <v>28524178.799999997</v>
      </c>
      <c r="T12" s="69"/>
    </row>
    <row r="13" spans="1:20" ht="23.1" customHeight="1" x14ac:dyDescent="0.2">
      <c r="A13" s="74"/>
      <c r="B13" s="75" t="s">
        <v>196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80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81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83"/>
      <c r="T16" s="81"/>
    </row>
    <row r="17" spans="1:20" s="108" customFormat="1" ht="39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79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79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3" zoomScale="120" zoomScaleNormal="120" workbookViewId="0">
      <selection activeCell="B13" sqref="B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74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75</v>
      </c>
      <c r="C8" s="28" t="s">
        <v>31</v>
      </c>
      <c r="D8" s="29">
        <v>4.6500000000000004</v>
      </c>
      <c r="E8" s="28">
        <v>0.2</v>
      </c>
      <c r="F8" s="28"/>
      <c r="G8" s="28"/>
      <c r="H8" s="28"/>
      <c r="I8" s="31"/>
      <c r="J8" s="32">
        <f>I8+E8+D8</f>
        <v>4.8500000000000005</v>
      </c>
      <c r="K8" s="33">
        <f>J8*310000</f>
        <v>1503500.0000000002</v>
      </c>
      <c r="L8" s="28"/>
      <c r="M8" s="28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33">
        <f>R8*4</f>
        <v>7788130.0000000019</v>
      </c>
      <c r="T8" s="28"/>
    </row>
    <row r="9" spans="1:20" ht="20.100000000000001" customHeight="1" x14ac:dyDescent="0.2">
      <c r="A9" s="28">
        <v>2</v>
      </c>
      <c r="B9" s="100" t="s">
        <v>76</v>
      </c>
      <c r="C9" s="39" t="s">
        <v>169</v>
      </c>
      <c r="D9" s="29">
        <v>2.66</v>
      </c>
      <c r="E9" s="28"/>
      <c r="F9" s="28"/>
      <c r="G9" s="28"/>
      <c r="H9" s="28"/>
      <c r="I9" s="31"/>
      <c r="J9" s="32">
        <f>I9+E9+D9</f>
        <v>2.66</v>
      </c>
      <c r="K9" s="33">
        <f t="shared" ref="K9:K11" si="0">J9*310000</f>
        <v>824600</v>
      </c>
      <c r="L9" s="28"/>
      <c r="M9" s="34">
        <v>31000</v>
      </c>
      <c r="N9" s="35">
        <f t="shared" ref="N9:N11" si="1">(D9+E9+I9+G9)*310000*40%</f>
        <v>329840</v>
      </c>
      <c r="O9" s="35">
        <f t="shared" ref="O9:O11" si="2">(D9+E9+I9+G9)*310000*8%</f>
        <v>65968</v>
      </c>
      <c r="P9" s="35">
        <f t="shared" ref="P9:P11" si="3">(D9+E9+I9+G9)*1.5%*310000</f>
        <v>12369</v>
      </c>
      <c r="Q9" s="35">
        <f t="shared" ref="Q9:Q11" si="4">(D9+E9+I9+G9)*310000*1%</f>
        <v>8246</v>
      </c>
      <c r="R9" s="33">
        <f t="shared" ref="R9:R11" si="5">K9+M9+N9-O9-P9-Q9</f>
        <v>1098857</v>
      </c>
      <c r="S9" s="33">
        <f t="shared" ref="S9:S11" si="6">R9*4</f>
        <v>4395428</v>
      </c>
      <c r="T9" s="28"/>
    </row>
    <row r="10" spans="1:20" ht="20.100000000000001" customHeight="1" x14ac:dyDescent="0.2">
      <c r="A10" s="28">
        <v>3</v>
      </c>
      <c r="B10" s="100" t="s">
        <v>187</v>
      </c>
      <c r="C10" s="39" t="s">
        <v>169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0"/>
        <v>824600</v>
      </c>
      <c r="L10" s="28"/>
      <c r="M10" s="34"/>
      <c r="N10" s="35">
        <f t="shared" si="1"/>
        <v>329840</v>
      </c>
      <c r="O10" s="35">
        <f t="shared" si="2"/>
        <v>65968</v>
      </c>
      <c r="P10" s="35">
        <f t="shared" si="3"/>
        <v>12369</v>
      </c>
      <c r="Q10" s="35">
        <f t="shared" si="4"/>
        <v>8246</v>
      </c>
      <c r="R10" s="33">
        <f t="shared" si="5"/>
        <v>1067857</v>
      </c>
      <c r="S10" s="33">
        <f t="shared" si="6"/>
        <v>4271428</v>
      </c>
      <c r="T10" s="28"/>
    </row>
    <row r="11" spans="1:20" ht="20.100000000000001" customHeight="1" x14ac:dyDescent="0.2">
      <c r="A11" s="28">
        <v>4</v>
      </c>
      <c r="B11" s="100" t="s">
        <v>77</v>
      </c>
      <c r="C11" s="39" t="s">
        <v>169</v>
      </c>
      <c r="D11" s="29">
        <v>2.66</v>
      </c>
      <c r="E11" s="28"/>
      <c r="F11" s="28"/>
      <c r="G11" s="28"/>
      <c r="H11" s="28"/>
      <c r="I11" s="31"/>
      <c r="J11" s="32">
        <f>I11+E11+D11</f>
        <v>2.66</v>
      </c>
      <c r="K11" s="33">
        <f t="shared" si="0"/>
        <v>824600</v>
      </c>
      <c r="L11" s="28"/>
      <c r="M11" s="28"/>
      <c r="N11" s="35">
        <f t="shared" si="1"/>
        <v>329840</v>
      </c>
      <c r="O11" s="35">
        <f t="shared" si="2"/>
        <v>65968</v>
      </c>
      <c r="P11" s="35">
        <f t="shared" si="3"/>
        <v>12369</v>
      </c>
      <c r="Q11" s="35">
        <f t="shared" si="4"/>
        <v>8246</v>
      </c>
      <c r="R11" s="33">
        <f t="shared" si="5"/>
        <v>1067857</v>
      </c>
      <c r="S11" s="33">
        <f t="shared" si="6"/>
        <v>4271428</v>
      </c>
      <c r="T11" s="28"/>
    </row>
    <row r="12" spans="1:20" ht="21.95" customHeight="1" x14ac:dyDescent="0.2">
      <c r="A12" s="69"/>
      <c r="B12" s="69" t="s">
        <v>11</v>
      </c>
      <c r="C12" s="69"/>
      <c r="D12" s="70">
        <f>SUM(D8:D11)</f>
        <v>12.63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12.830000000000002</v>
      </c>
      <c r="K12" s="69">
        <f>SUM(K8:K11)</f>
        <v>3977300</v>
      </c>
      <c r="L12" s="69">
        <f t="shared" ref="L12:S12" si="7">SUM(L8:L11)</f>
        <v>0</v>
      </c>
      <c r="M12" s="69">
        <f t="shared" si="7"/>
        <v>31000</v>
      </c>
      <c r="N12" s="69">
        <f t="shared" si="7"/>
        <v>1590920</v>
      </c>
      <c r="O12" s="69">
        <f t="shared" si="7"/>
        <v>318184</v>
      </c>
      <c r="P12" s="69">
        <f t="shared" si="7"/>
        <v>59659.5</v>
      </c>
      <c r="Q12" s="69">
        <f t="shared" si="7"/>
        <v>39773</v>
      </c>
      <c r="R12" s="69">
        <f t="shared" si="7"/>
        <v>5181603.5</v>
      </c>
      <c r="S12" s="69">
        <f t="shared" si="7"/>
        <v>20726414</v>
      </c>
      <c r="T12" s="69"/>
    </row>
    <row r="13" spans="1:20" ht="23.1" customHeight="1" x14ac:dyDescent="0.2">
      <c r="A13" s="74"/>
      <c r="B13" s="75" t="s">
        <v>197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80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81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83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79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79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4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74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79</v>
      </c>
      <c r="C8" s="28" t="s">
        <v>31</v>
      </c>
      <c r="D8" s="29">
        <v>3.66</v>
      </c>
      <c r="E8" s="28">
        <v>0.2</v>
      </c>
      <c r="F8" s="28"/>
      <c r="G8" s="28"/>
      <c r="H8" s="28"/>
      <c r="I8" s="31"/>
      <c r="J8" s="32">
        <f>I8+E8+D8</f>
        <v>3.8600000000000003</v>
      </c>
      <c r="K8" s="33">
        <f>J8*310000</f>
        <v>1196600</v>
      </c>
      <c r="L8" s="28"/>
      <c r="M8" s="28"/>
      <c r="N8" s="35">
        <f>(D8+E8+I8+G8)*310000*40%</f>
        <v>478640</v>
      </c>
      <c r="O8" s="35">
        <f>(D8+E8+I8+G8)*310000*8%</f>
        <v>95728</v>
      </c>
      <c r="P8" s="35">
        <f>(D8+E8+I8+G8)*1.5%*310000</f>
        <v>17949</v>
      </c>
      <c r="Q8" s="35">
        <f>(D8+E8+I8+G8)*310000*1%</f>
        <v>11966</v>
      </c>
      <c r="R8" s="33">
        <f>K8+M8+N8-O8-P8-Q8</f>
        <v>1549597</v>
      </c>
      <c r="S8" s="33">
        <f>R8*4</f>
        <v>6198388</v>
      </c>
      <c r="T8" s="28"/>
    </row>
    <row r="9" spans="1:20" ht="20.100000000000001" customHeight="1" x14ac:dyDescent="0.2">
      <c r="A9" s="28">
        <v>2</v>
      </c>
      <c r="B9" s="100" t="s">
        <v>80</v>
      </c>
      <c r="C9" s="28" t="s">
        <v>39</v>
      </c>
      <c r="D9" s="29">
        <v>4.0599999999999996</v>
      </c>
      <c r="E9" s="28">
        <v>0.15</v>
      </c>
      <c r="F9" s="28"/>
      <c r="G9" s="28"/>
      <c r="H9" s="30">
        <v>0.1</v>
      </c>
      <c r="I9" s="31">
        <f t="shared" ref="I9" si="0">D9*H9</f>
        <v>0.40599999999999997</v>
      </c>
      <c r="J9" s="32">
        <f>I9+E9+D9</f>
        <v>4.6159999999999997</v>
      </c>
      <c r="K9" s="33">
        <f t="shared" ref="K9:K11" si="1">J9*310000</f>
        <v>1430960</v>
      </c>
      <c r="L9" s="28"/>
      <c r="M9" s="28"/>
      <c r="N9" s="35">
        <f t="shared" ref="N9:N11" si="2">(D9+E9+I9+G9)*310000*40%</f>
        <v>572384</v>
      </c>
      <c r="O9" s="35">
        <f t="shared" ref="O9:O11" si="3">(D9+E9+I9+G9)*310000*8%</f>
        <v>114476.8</v>
      </c>
      <c r="P9" s="35">
        <f t="shared" ref="P9:P11" si="4">(D9+E9+I9+G9)*1.5%*310000</f>
        <v>21464.399999999998</v>
      </c>
      <c r="Q9" s="35">
        <f t="shared" ref="Q9:Q11" si="5">(D9+E9+I9+G9)*310000*1%</f>
        <v>14309.6</v>
      </c>
      <c r="R9" s="33">
        <f>K9+M9+N9-O9-P9-Q9</f>
        <v>1853093.2</v>
      </c>
      <c r="S9" s="33">
        <f t="shared" ref="S9:S11" si="6">R9*4</f>
        <v>7412372.7999999998</v>
      </c>
      <c r="T9" s="28"/>
    </row>
    <row r="10" spans="1:20" ht="20.100000000000001" customHeight="1" x14ac:dyDescent="0.2">
      <c r="A10" s="28">
        <v>3</v>
      </c>
      <c r="B10" s="100" t="s">
        <v>81</v>
      </c>
      <c r="C10" s="39" t="s">
        <v>169</v>
      </c>
      <c r="D10" s="29">
        <v>2.46</v>
      </c>
      <c r="E10" s="28"/>
      <c r="F10" s="28"/>
      <c r="G10" s="28"/>
      <c r="H10" s="28"/>
      <c r="I10" s="31"/>
      <c r="J10" s="32">
        <f>I10+E10+D10</f>
        <v>2.46</v>
      </c>
      <c r="K10" s="33">
        <f t="shared" si="1"/>
        <v>762600</v>
      </c>
      <c r="L10" s="28"/>
      <c r="M10" s="34"/>
      <c r="N10" s="35">
        <f t="shared" si="2"/>
        <v>305040</v>
      </c>
      <c r="O10" s="35">
        <f t="shared" si="3"/>
        <v>61008</v>
      </c>
      <c r="P10" s="35">
        <f t="shared" si="4"/>
        <v>11438.999999999998</v>
      </c>
      <c r="Q10" s="35">
        <f t="shared" si="5"/>
        <v>7626</v>
      </c>
      <c r="R10" s="33">
        <f>K10+M10+N10-O10-P10-Q10</f>
        <v>987567</v>
      </c>
      <c r="S10" s="33">
        <f t="shared" si="6"/>
        <v>3950268</v>
      </c>
      <c r="T10" s="28"/>
    </row>
    <row r="11" spans="1:20" ht="20.100000000000001" customHeight="1" x14ac:dyDescent="0.2">
      <c r="A11" s="28">
        <v>4</v>
      </c>
      <c r="B11" s="100" t="s">
        <v>82</v>
      </c>
      <c r="C11" s="39" t="s">
        <v>169</v>
      </c>
      <c r="D11" s="29">
        <v>2.86</v>
      </c>
      <c r="E11" s="28"/>
      <c r="F11" s="28"/>
      <c r="G11" s="28"/>
      <c r="H11" s="28"/>
      <c r="I11" s="31"/>
      <c r="J11" s="32">
        <f>I11+E11+D11</f>
        <v>2.86</v>
      </c>
      <c r="K11" s="33">
        <f t="shared" si="1"/>
        <v>886600</v>
      </c>
      <c r="L11" s="28"/>
      <c r="M11" s="34">
        <v>31000</v>
      </c>
      <c r="N11" s="35">
        <f t="shared" si="2"/>
        <v>354640</v>
      </c>
      <c r="O11" s="35">
        <f t="shared" si="3"/>
        <v>70928</v>
      </c>
      <c r="P11" s="35">
        <f t="shared" si="4"/>
        <v>13298.999999999998</v>
      </c>
      <c r="Q11" s="35">
        <f t="shared" si="5"/>
        <v>8866</v>
      </c>
      <c r="R11" s="33">
        <f>K11+M11+N11-O11-P11-Q11</f>
        <v>1179147</v>
      </c>
      <c r="S11" s="33">
        <f t="shared" si="6"/>
        <v>4716588</v>
      </c>
      <c r="T11" s="28"/>
    </row>
    <row r="12" spans="1:20" ht="21.95" customHeight="1" x14ac:dyDescent="0.2">
      <c r="A12" s="69"/>
      <c r="B12" s="69" t="s">
        <v>11</v>
      </c>
      <c r="C12" s="69"/>
      <c r="D12" s="70">
        <f>SUM(D8:D11)</f>
        <v>13.04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13.795999999999999</v>
      </c>
      <c r="K12" s="69">
        <f>SUM(K8:K11)</f>
        <v>4276760</v>
      </c>
      <c r="L12" s="73"/>
      <c r="M12" s="69">
        <f t="shared" ref="M12:S12" si="7">SUM(M8:M11)</f>
        <v>31000</v>
      </c>
      <c r="N12" s="69">
        <f t="shared" si="7"/>
        <v>1710704</v>
      </c>
      <c r="O12" s="69">
        <f t="shared" si="7"/>
        <v>342140.8</v>
      </c>
      <c r="P12" s="69">
        <f t="shared" si="7"/>
        <v>64151.399999999994</v>
      </c>
      <c r="Q12" s="69">
        <f t="shared" si="7"/>
        <v>42767.6</v>
      </c>
      <c r="R12" s="69">
        <f t="shared" si="7"/>
        <v>5569404.2000000002</v>
      </c>
      <c r="S12" s="69">
        <f t="shared" si="7"/>
        <v>22277616.800000001</v>
      </c>
      <c r="T12" s="69"/>
    </row>
    <row r="13" spans="1:20" ht="23.1" customHeight="1" x14ac:dyDescent="0.2">
      <c r="A13" s="74"/>
      <c r="B13" s="75" t="s">
        <v>198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80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81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83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79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79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zoomScale="130" zoomScaleNormal="130" workbookViewId="0">
      <selection activeCell="B13" sqref="B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78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83</v>
      </c>
      <c r="C8" s="28" t="s">
        <v>31</v>
      </c>
      <c r="D8" s="29">
        <v>4.0599999999999996</v>
      </c>
      <c r="E8" s="28">
        <v>0.2</v>
      </c>
      <c r="F8" s="28"/>
      <c r="G8" s="28"/>
      <c r="H8" s="30">
        <v>0.08</v>
      </c>
      <c r="I8" s="31">
        <f t="shared" ref="I8:I9" si="0">D8*H8</f>
        <v>0.32479999999999998</v>
      </c>
      <c r="J8" s="32">
        <f>I8+E8+D8</f>
        <v>4.5847999999999995</v>
      </c>
      <c r="K8" s="33">
        <f>J8*310000</f>
        <v>1421287.9999999998</v>
      </c>
      <c r="L8" s="28"/>
      <c r="M8" s="28"/>
      <c r="N8" s="35">
        <f>(D8+E8+I8+G8)*310000*40%</f>
        <v>568515.19999999995</v>
      </c>
      <c r="O8" s="35">
        <f>(D8+E8+I8+G8)*310000*8%</f>
        <v>113703.03999999998</v>
      </c>
      <c r="P8" s="35">
        <f>(D8+E8+I8+G8)*1.5%*310000</f>
        <v>21319.319999999996</v>
      </c>
      <c r="Q8" s="35">
        <f>(D8+E8+I8+G8)*310000*1%</f>
        <v>14212.879999999997</v>
      </c>
      <c r="R8" s="33">
        <f>K8+M8+N8-O8-P8-Q8</f>
        <v>1840567.9599999997</v>
      </c>
      <c r="S8" s="33">
        <f>R8*4</f>
        <v>7362271.8399999989</v>
      </c>
      <c r="T8" s="28"/>
    </row>
    <row r="9" spans="1:20" ht="20.100000000000001" customHeight="1" x14ac:dyDescent="0.2">
      <c r="A9" s="28">
        <v>2</v>
      </c>
      <c r="B9" s="100" t="s">
        <v>84</v>
      </c>
      <c r="C9" s="39" t="s">
        <v>169</v>
      </c>
      <c r="D9" s="29">
        <v>4.0599999999999996</v>
      </c>
      <c r="E9" s="40"/>
      <c r="F9" s="41"/>
      <c r="G9" s="41"/>
      <c r="H9" s="30">
        <v>0.08</v>
      </c>
      <c r="I9" s="31">
        <f t="shared" si="0"/>
        <v>0.32479999999999998</v>
      </c>
      <c r="J9" s="32">
        <f>I9+E9+D9</f>
        <v>4.3847999999999994</v>
      </c>
      <c r="K9" s="33">
        <f t="shared" ref="K9:K11" si="1">J9*310000</f>
        <v>1359287.9999999998</v>
      </c>
      <c r="L9" s="34"/>
      <c r="M9" s="34"/>
      <c r="N9" s="35">
        <f t="shared" ref="N9:N11" si="2">(D9+E9+I9+G9)*310000*40%</f>
        <v>543715.19999999995</v>
      </c>
      <c r="O9" s="35">
        <f t="shared" ref="O9:O11" si="3">(D9+E9+I9+G9)*310000*8%</f>
        <v>108743.03999999998</v>
      </c>
      <c r="P9" s="35">
        <f t="shared" ref="P9:P11" si="4">(D9+E9+I9+G9)*1.5%*310000</f>
        <v>20389.319999999996</v>
      </c>
      <c r="Q9" s="35">
        <f t="shared" ref="Q9:Q11" si="5">(D9+E9+I9+G9)*310000*1%</f>
        <v>13592.879999999997</v>
      </c>
      <c r="R9" s="33">
        <f t="shared" ref="R9:R11" si="6">K9+M9+N9-O9-P9-Q9</f>
        <v>1760277.9599999997</v>
      </c>
      <c r="S9" s="33">
        <f t="shared" ref="S9:S11" si="7">R9*4</f>
        <v>7041111.8399999989</v>
      </c>
      <c r="T9" s="42"/>
    </row>
    <row r="10" spans="1:20" ht="20.100000000000001" customHeight="1" x14ac:dyDescent="0.2">
      <c r="A10" s="28">
        <v>3</v>
      </c>
      <c r="B10" s="100" t="s">
        <v>85</v>
      </c>
      <c r="C10" s="39" t="s">
        <v>169</v>
      </c>
      <c r="D10" s="29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 t="shared" si="1"/>
        <v>886600</v>
      </c>
      <c r="L10" s="34"/>
      <c r="M10" s="34"/>
      <c r="N10" s="35">
        <f t="shared" si="2"/>
        <v>354640</v>
      </c>
      <c r="O10" s="35">
        <f t="shared" si="3"/>
        <v>70928</v>
      </c>
      <c r="P10" s="35">
        <f t="shared" si="4"/>
        <v>13298.999999999998</v>
      </c>
      <c r="Q10" s="35">
        <f t="shared" si="5"/>
        <v>8866</v>
      </c>
      <c r="R10" s="33">
        <f t="shared" si="6"/>
        <v>1148147</v>
      </c>
      <c r="S10" s="33">
        <f t="shared" si="7"/>
        <v>4592588</v>
      </c>
      <c r="T10" s="42"/>
    </row>
    <row r="11" spans="1:20" ht="20.100000000000001" customHeight="1" x14ac:dyDescent="0.2">
      <c r="A11" s="28">
        <v>4</v>
      </c>
      <c r="B11" s="100" t="s">
        <v>86</v>
      </c>
      <c r="C11" s="39" t="s">
        <v>169</v>
      </c>
      <c r="D11" s="29">
        <v>3.96</v>
      </c>
      <c r="E11" s="40"/>
      <c r="F11" s="41"/>
      <c r="G11" s="41"/>
      <c r="H11" s="43"/>
      <c r="I11" s="31"/>
      <c r="J11" s="32">
        <f>I11+E11+D11</f>
        <v>3.96</v>
      </c>
      <c r="K11" s="33">
        <f t="shared" si="1"/>
        <v>1227600</v>
      </c>
      <c r="L11" s="34"/>
      <c r="M11" s="34">
        <v>31000</v>
      </c>
      <c r="N11" s="35">
        <f t="shared" si="2"/>
        <v>491040</v>
      </c>
      <c r="O11" s="35">
        <f t="shared" si="3"/>
        <v>98208</v>
      </c>
      <c r="P11" s="35">
        <f t="shared" si="4"/>
        <v>18414</v>
      </c>
      <c r="Q11" s="35">
        <f t="shared" si="5"/>
        <v>12276</v>
      </c>
      <c r="R11" s="33">
        <f t="shared" si="6"/>
        <v>1620742</v>
      </c>
      <c r="S11" s="33">
        <f t="shared" si="7"/>
        <v>6482968</v>
      </c>
      <c r="T11" s="42"/>
    </row>
    <row r="12" spans="1:20" ht="21.95" customHeight="1" x14ac:dyDescent="0.2">
      <c r="A12" s="69"/>
      <c r="B12" s="69" t="s">
        <v>11</v>
      </c>
      <c r="C12" s="69"/>
      <c r="D12" s="70">
        <f>SUM(D8:D11)</f>
        <v>14.939999999999998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0.64959999999999996</v>
      </c>
      <c r="J12" s="72">
        <f>SUM(J8:J11)</f>
        <v>15.7896</v>
      </c>
      <c r="K12" s="69">
        <f>SUM(K8:K11)</f>
        <v>4894776</v>
      </c>
      <c r="L12" s="73"/>
      <c r="M12" s="69">
        <f t="shared" ref="M12:S12" si="8">SUM(M8:M11)</f>
        <v>31000</v>
      </c>
      <c r="N12" s="69">
        <f t="shared" si="8"/>
        <v>1957910.4</v>
      </c>
      <c r="O12" s="69">
        <f t="shared" si="8"/>
        <v>391582.07999999996</v>
      </c>
      <c r="P12" s="69">
        <f t="shared" si="8"/>
        <v>73421.639999999985</v>
      </c>
      <c r="Q12" s="69">
        <f t="shared" si="8"/>
        <v>48947.759999999995</v>
      </c>
      <c r="R12" s="69">
        <f t="shared" si="8"/>
        <v>6369734.9199999999</v>
      </c>
      <c r="S12" s="69">
        <f t="shared" si="8"/>
        <v>25478939.68</v>
      </c>
      <c r="T12" s="69"/>
    </row>
    <row r="13" spans="1:20" ht="23.1" customHeight="1" x14ac:dyDescent="0.2">
      <c r="A13" s="74"/>
      <c r="B13" s="75" t="s">
        <v>199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80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81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83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79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79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A4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87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88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3" si="0"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 t="shared" ref="R8:R13" si="1">K8+M8+N8-O8-P8-Q8</f>
        <v>1947032.5000000005</v>
      </c>
      <c r="S8" s="33">
        <f>R8*4</f>
        <v>7788130.0000000019</v>
      </c>
      <c r="T8" s="42"/>
    </row>
    <row r="9" spans="1:20" ht="20.100000000000001" customHeight="1" x14ac:dyDescent="0.2">
      <c r="A9" s="28">
        <v>2</v>
      </c>
      <c r="B9" s="100" t="s">
        <v>89</v>
      </c>
      <c r="C9" s="28" t="s">
        <v>35</v>
      </c>
      <c r="D9" s="29">
        <v>4.9800000000000004</v>
      </c>
      <c r="E9" s="28">
        <v>0.15</v>
      </c>
      <c r="F9" s="41"/>
      <c r="G9" s="41"/>
      <c r="H9" s="43"/>
      <c r="I9" s="31"/>
      <c r="J9" s="32">
        <f t="shared" si="0"/>
        <v>5.1300000000000008</v>
      </c>
      <c r="K9" s="33">
        <f t="shared" ref="K9:K13" si="2">J9*310000</f>
        <v>1590300.0000000002</v>
      </c>
      <c r="L9" s="34"/>
      <c r="M9" s="34"/>
      <c r="N9" s="35">
        <f t="shared" ref="N9:N13" si="3">(D9+E9+I9+G9)*310000*40%</f>
        <v>636120.00000000012</v>
      </c>
      <c r="O9" s="35">
        <f t="shared" ref="O9:O13" si="4">(D9+E9+I9+G9)*310000*8%</f>
        <v>127224.00000000001</v>
      </c>
      <c r="P9" s="35">
        <f t="shared" ref="P9:P13" si="5">(D9+E9+I9+G9)*1.5%*310000</f>
        <v>23854.5</v>
      </c>
      <c r="Q9" s="35">
        <f t="shared" ref="Q9:Q13" si="6">(D9+E9+I9+G9)*310000*1%</f>
        <v>15903.000000000002</v>
      </c>
      <c r="R9" s="33">
        <f t="shared" si="1"/>
        <v>2059438.5000000005</v>
      </c>
      <c r="S9" s="33">
        <f t="shared" ref="S9:S13" si="7">R9*4</f>
        <v>8237754.0000000019</v>
      </c>
      <c r="T9" s="42"/>
    </row>
    <row r="10" spans="1:20" ht="20.100000000000001" customHeight="1" x14ac:dyDescent="0.2">
      <c r="A10" s="28">
        <v>3</v>
      </c>
      <c r="B10" s="100" t="s">
        <v>90</v>
      </c>
      <c r="C10" s="39" t="s">
        <v>169</v>
      </c>
      <c r="D10" s="29">
        <v>2.46</v>
      </c>
      <c r="E10" s="40"/>
      <c r="F10" s="41"/>
      <c r="G10" s="41"/>
      <c r="H10" s="43"/>
      <c r="I10" s="31"/>
      <c r="J10" s="32">
        <f t="shared" si="0"/>
        <v>2.46</v>
      </c>
      <c r="K10" s="33">
        <f t="shared" si="2"/>
        <v>762600</v>
      </c>
      <c r="L10" s="34"/>
      <c r="M10" s="34"/>
      <c r="N10" s="35">
        <f t="shared" si="3"/>
        <v>305040</v>
      </c>
      <c r="O10" s="35">
        <f t="shared" si="4"/>
        <v>61008</v>
      </c>
      <c r="P10" s="35">
        <f t="shared" si="5"/>
        <v>11438.999999999998</v>
      </c>
      <c r="Q10" s="35">
        <f t="shared" si="6"/>
        <v>7626</v>
      </c>
      <c r="R10" s="33">
        <f t="shared" si="1"/>
        <v>987567</v>
      </c>
      <c r="S10" s="33">
        <f t="shared" si="7"/>
        <v>3950268</v>
      </c>
      <c r="T10" s="42"/>
    </row>
    <row r="11" spans="1:20" ht="20.100000000000001" customHeight="1" x14ac:dyDescent="0.2">
      <c r="A11" s="28">
        <v>4</v>
      </c>
      <c r="B11" s="100" t="s">
        <v>91</v>
      </c>
      <c r="C11" s="39" t="s">
        <v>169</v>
      </c>
      <c r="D11" s="29">
        <v>4.0599999999999996</v>
      </c>
      <c r="E11" s="40"/>
      <c r="F11" s="41"/>
      <c r="G11" s="41"/>
      <c r="H11" s="44">
        <v>7.0000000000000007E-2</v>
      </c>
      <c r="I11" s="31">
        <f t="shared" ref="I11" si="8">D11*H11</f>
        <v>0.28420000000000001</v>
      </c>
      <c r="J11" s="32">
        <f t="shared" si="0"/>
        <v>4.3441999999999998</v>
      </c>
      <c r="K11" s="33">
        <f t="shared" si="2"/>
        <v>1346702</v>
      </c>
      <c r="L11" s="34"/>
      <c r="M11" s="34"/>
      <c r="N11" s="35">
        <f t="shared" si="3"/>
        <v>538680.80000000005</v>
      </c>
      <c r="O11" s="35">
        <f t="shared" si="4"/>
        <v>107736.16</v>
      </c>
      <c r="P11" s="35">
        <f t="shared" si="5"/>
        <v>20200.53</v>
      </c>
      <c r="Q11" s="35">
        <f t="shared" si="6"/>
        <v>13467.02</v>
      </c>
      <c r="R11" s="33">
        <f t="shared" si="1"/>
        <v>1743979.09</v>
      </c>
      <c r="S11" s="33">
        <f t="shared" si="7"/>
        <v>6975916.3600000003</v>
      </c>
      <c r="T11" s="42"/>
    </row>
    <row r="12" spans="1:20" ht="20.100000000000001" customHeight="1" x14ac:dyDescent="0.2">
      <c r="A12" s="28">
        <v>5</v>
      </c>
      <c r="B12" s="100" t="s">
        <v>92</v>
      </c>
      <c r="C12" s="39" t="s">
        <v>169</v>
      </c>
      <c r="D12" s="29">
        <v>3.86</v>
      </c>
      <c r="E12" s="40"/>
      <c r="F12" s="41"/>
      <c r="G12" s="41"/>
      <c r="H12" s="43"/>
      <c r="I12" s="31"/>
      <c r="J12" s="32">
        <f t="shared" si="0"/>
        <v>3.86</v>
      </c>
      <c r="K12" s="33">
        <f t="shared" si="2"/>
        <v>1196600</v>
      </c>
      <c r="L12" s="34"/>
      <c r="M12" s="34"/>
      <c r="N12" s="35">
        <f t="shared" si="3"/>
        <v>478640</v>
      </c>
      <c r="O12" s="35">
        <f t="shared" si="4"/>
        <v>95728</v>
      </c>
      <c r="P12" s="35">
        <f t="shared" si="5"/>
        <v>17948.999999999996</v>
      </c>
      <c r="Q12" s="35">
        <f t="shared" si="6"/>
        <v>11966</v>
      </c>
      <c r="R12" s="33">
        <f t="shared" si="1"/>
        <v>1549597</v>
      </c>
      <c r="S12" s="33">
        <f t="shared" si="7"/>
        <v>6198388</v>
      </c>
      <c r="T12" s="42"/>
    </row>
    <row r="13" spans="1:20" ht="20.100000000000001" customHeight="1" x14ac:dyDescent="0.2">
      <c r="A13" s="28">
        <v>6</v>
      </c>
      <c r="B13" s="100" t="s">
        <v>93</v>
      </c>
      <c r="C13" s="39" t="s">
        <v>169</v>
      </c>
      <c r="D13" s="29">
        <v>4.0599999999999996</v>
      </c>
      <c r="E13" s="40"/>
      <c r="F13" s="41"/>
      <c r="G13" s="41"/>
      <c r="H13" s="43"/>
      <c r="I13" s="31"/>
      <c r="J13" s="32">
        <f t="shared" si="0"/>
        <v>4.0599999999999996</v>
      </c>
      <c r="K13" s="33">
        <f t="shared" si="2"/>
        <v>1258599.9999999998</v>
      </c>
      <c r="L13" s="34"/>
      <c r="M13" s="34">
        <v>31000</v>
      </c>
      <c r="N13" s="35">
        <f t="shared" si="3"/>
        <v>503439.99999999994</v>
      </c>
      <c r="O13" s="35">
        <f t="shared" si="4"/>
        <v>100687.99999999999</v>
      </c>
      <c r="P13" s="35">
        <f t="shared" si="5"/>
        <v>18878.999999999996</v>
      </c>
      <c r="Q13" s="35">
        <f t="shared" si="6"/>
        <v>12585.999999999998</v>
      </c>
      <c r="R13" s="33">
        <f t="shared" si="1"/>
        <v>1660886.9999999998</v>
      </c>
      <c r="S13" s="33">
        <f t="shared" si="7"/>
        <v>6643547.9999999991</v>
      </c>
      <c r="T13" s="42"/>
    </row>
    <row r="14" spans="1:20" ht="21.95" customHeight="1" x14ac:dyDescent="0.2">
      <c r="A14" s="69"/>
      <c r="B14" s="69" t="s">
        <v>11</v>
      </c>
      <c r="C14" s="69"/>
      <c r="D14" s="70">
        <f>SUM(D8:D13)</f>
        <v>24.069999999999997</v>
      </c>
      <c r="E14" s="70">
        <f>SUM(E8:E13)</f>
        <v>0.35</v>
      </c>
      <c r="F14" s="70">
        <f>SUM(F8:F13)</f>
        <v>0</v>
      </c>
      <c r="G14" s="70"/>
      <c r="H14" s="70"/>
      <c r="I14" s="71">
        <f>SUM(I8:I13)</f>
        <v>0.28420000000000001</v>
      </c>
      <c r="J14" s="72">
        <f>SUM(J8:J13)</f>
        <v>24.7042</v>
      </c>
      <c r="K14" s="69">
        <f>SUM(K8:K13)</f>
        <v>7658302</v>
      </c>
      <c r="L14" s="73"/>
      <c r="M14" s="69">
        <f t="shared" ref="M14:S14" si="9">SUM(M8:M13)</f>
        <v>31000</v>
      </c>
      <c r="N14" s="69">
        <f t="shared" si="9"/>
        <v>3063320.8000000003</v>
      </c>
      <c r="O14" s="69">
        <f t="shared" si="9"/>
        <v>612664.16</v>
      </c>
      <c r="P14" s="69">
        <f t="shared" si="9"/>
        <v>114874.53</v>
      </c>
      <c r="Q14" s="69">
        <f t="shared" si="9"/>
        <v>76583.02</v>
      </c>
      <c r="R14" s="69">
        <f t="shared" si="9"/>
        <v>9948501.0899999999</v>
      </c>
      <c r="S14" s="69">
        <f t="shared" si="9"/>
        <v>39794004.359999999</v>
      </c>
      <c r="T14" s="69"/>
    </row>
    <row r="15" spans="1:20" ht="23.1" customHeight="1" x14ac:dyDescent="0.2">
      <c r="A15" s="74"/>
      <c r="B15" s="75" t="s">
        <v>200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197"/>
      <c r="T15" s="76"/>
    </row>
    <row r="16" spans="1:20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210" t="s">
        <v>177</v>
      </c>
      <c r="Q16" s="210"/>
      <c r="R16" s="210"/>
      <c r="S16" s="180"/>
      <c r="T16" s="79"/>
    </row>
    <row r="17" spans="1:20" ht="23.1" customHeight="1" x14ac:dyDescent="0.2">
      <c r="A17" s="74"/>
      <c r="B17" s="204" t="s">
        <v>47</v>
      </c>
      <c r="C17" s="204"/>
      <c r="D17" s="204"/>
      <c r="E17" s="74"/>
      <c r="F17" s="74"/>
      <c r="G17" s="74"/>
      <c r="H17" s="211" t="s">
        <v>48</v>
      </c>
      <c r="I17" s="211"/>
      <c r="J17" s="211"/>
      <c r="K17" s="211"/>
      <c r="L17" s="211"/>
      <c r="M17" s="96"/>
      <c r="N17" s="96"/>
      <c r="O17" s="95"/>
      <c r="P17" s="204" t="s">
        <v>16</v>
      </c>
      <c r="Q17" s="204"/>
      <c r="R17" s="204"/>
      <c r="S17" s="181"/>
      <c r="T17" s="13"/>
    </row>
    <row r="18" spans="1:20" ht="23.1" customHeight="1" x14ac:dyDescent="0.2">
      <c r="A18" s="11"/>
      <c r="B18" s="205"/>
      <c r="C18" s="205"/>
      <c r="D18" s="205"/>
      <c r="E18" s="11"/>
      <c r="F18" s="11"/>
      <c r="G18" s="11"/>
      <c r="H18" s="206"/>
      <c r="I18" s="206"/>
      <c r="J18" s="206"/>
      <c r="K18" s="206"/>
      <c r="L18" s="206"/>
      <c r="M18" s="92"/>
      <c r="N18" s="92"/>
      <c r="O18" s="82"/>
      <c r="P18" s="205"/>
      <c r="Q18" s="205"/>
      <c r="R18" s="205"/>
      <c r="S18" s="183"/>
      <c r="T18" s="81"/>
    </row>
    <row r="19" spans="1:20" s="108" customFormat="1" ht="23.1" customHeight="1" x14ac:dyDescent="0.2">
      <c r="A19" s="17"/>
      <c r="B19" s="199" t="s">
        <v>171</v>
      </c>
      <c r="C19" s="199"/>
      <c r="D19" s="199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99" t="s">
        <v>170</v>
      </c>
      <c r="Q19" s="199"/>
      <c r="R19" s="199"/>
      <c r="S19" s="179"/>
      <c r="T19" s="17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  <c r="T21" s="14"/>
    </row>
    <row r="22" spans="1:20" ht="23.1" customHeight="1" x14ac:dyDescent="0.2">
      <c r="A22" s="17"/>
      <c r="B22" s="199"/>
      <c r="C22" s="199"/>
      <c r="D22" s="199"/>
      <c r="E22" s="17"/>
      <c r="F22" s="17"/>
      <c r="G22" s="17"/>
      <c r="H22" s="199"/>
      <c r="I22" s="199"/>
      <c r="J22" s="199"/>
      <c r="K22" s="199"/>
      <c r="L22" s="199"/>
      <c r="M22" s="88"/>
      <c r="N22" s="88"/>
      <c r="O22" s="88"/>
      <c r="P22" s="199"/>
      <c r="Q22" s="199"/>
      <c r="R22" s="199"/>
      <c r="S22" s="179"/>
      <c r="T22" s="88"/>
    </row>
    <row r="34" spans="1:20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10"/>
      <c r="T34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4" zoomScale="130" zoomScaleNormal="130" workbookViewId="0">
      <selection activeCell="B13" sqref="B13"/>
    </sheetView>
  </sheetViews>
  <sheetFormatPr defaultRowHeight="23.1" customHeight="1" x14ac:dyDescent="0.2"/>
  <cols>
    <col min="1" max="1" width="3.7109375" style="12" customWidth="1"/>
    <col min="2" max="2" width="11.42578125" style="12" customWidth="1"/>
    <col min="3" max="3" width="7.8554687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9" style="12" customWidth="1"/>
    <col min="21" max="16384" width="9.140625" style="12"/>
  </cols>
  <sheetData>
    <row r="1" spans="1:20" ht="23.1" customHeight="1" x14ac:dyDescent="0.2">
      <c r="A1" s="203" t="s">
        <v>94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95</v>
      </c>
      <c r="C8" s="39" t="s">
        <v>169</v>
      </c>
      <c r="D8" s="29">
        <v>4.0599999999999996</v>
      </c>
      <c r="E8" s="40"/>
      <c r="F8" s="41"/>
      <c r="G8" s="46" t="s">
        <v>37</v>
      </c>
      <c r="H8" s="45">
        <v>0.09</v>
      </c>
      <c r="I8" s="31">
        <f t="shared" ref="I8:I9" si="0">D8*H8</f>
        <v>0.36539999999999995</v>
      </c>
      <c r="J8" s="32">
        <f>I8+E8+D8+G8</f>
        <v>4.9453999999999994</v>
      </c>
      <c r="K8" s="33">
        <f>J8*310000</f>
        <v>1533073.9999999998</v>
      </c>
      <c r="L8" s="34"/>
      <c r="M8" s="34"/>
      <c r="N8" s="35">
        <f>(D8+E8+I8+G8)*310000*40%</f>
        <v>613229.6</v>
      </c>
      <c r="O8" s="35">
        <f>(D8+E8+I8+G8)*310000*8%</f>
        <v>122645.91999999998</v>
      </c>
      <c r="P8" s="35">
        <f>(D8+E8+I8+G8)*1.5%*310000</f>
        <v>22996.109999999993</v>
      </c>
      <c r="Q8" s="35">
        <f>(D8+E8+I8+G8)*310000*1%</f>
        <v>15330.739999999998</v>
      </c>
      <c r="R8" s="33">
        <f>K8+M8+N8-O8-P8-Q8</f>
        <v>1985330.8299999996</v>
      </c>
      <c r="S8" s="33">
        <f>R8*4</f>
        <v>7941323.3199999984</v>
      </c>
      <c r="T8" s="42"/>
    </row>
    <row r="9" spans="1:20" ht="20.100000000000001" customHeight="1" x14ac:dyDescent="0.2">
      <c r="A9" s="28">
        <v>2</v>
      </c>
      <c r="B9" s="100" t="s">
        <v>96</v>
      </c>
      <c r="C9" s="28" t="s">
        <v>31</v>
      </c>
      <c r="D9" s="29">
        <v>4.0599999999999996</v>
      </c>
      <c r="E9" s="28">
        <v>0.2</v>
      </c>
      <c r="F9" s="41"/>
      <c r="G9" s="46" t="s">
        <v>38</v>
      </c>
      <c r="H9" s="45">
        <v>0.09</v>
      </c>
      <c r="I9" s="31">
        <f t="shared" si="0"/>
        <v>0.36539999999999995</v>
      </c>
      <c r="J9" s="32">
        <f>I9+E9+D9+G9</f>
        <v>5.4553999999999991</v>
      </c>
      <c r="K9" s="33">
        <f t="shared" ref="K9:K11" si="1">J9*310000</f>
        <v>1691173.9999999998</v>
      </c>
      <c r="L9" s="34"/>
      <c r="M9" s="34"/>
      <c r="N9" s="35">
        <f t="shared" ref="N9:N11" si="2">(D9+E9+I9+G9)*310000*40%</f>
        <v>676469.60000000009</v>
      </c>
      <c r="O9" s="35">
        <f t="shared" ref="O9:O11" si="3">(D9+E9+I9+G9)*310000*8%</f>
        <v>135293.92000000001</v>
      </c>
      <c r="P9" s="35">
        <f t="shared" ref="P9:P11" si="4">(D9+E9+I9+G9)*1.5%*310000</f>
        <v>25367.61</v>
      </c>
      <c r="Q9" s="35">
        <f t="shared" ref="Q9:Q11" si="5">(D9+E9+I9+G9)*310000*1%</f>
        <v>16911.740000000002</v>
      </c>
      <c r="R9" s="33">
        <f>K9+M9+N9-O9-P9-Q9</f>
        <v>2190070.3299999996</v>
      </c>
      <c r="S9" s="33">
        <f t="shared" ref="S9:S11" si="6">R9*4</f>
        <v>8760281.3199999984</v>
      </c>
      <c r="T9" s="42"/>
    </row>
    <row r="10" spans="1:20" ht="20.100000000000001" customHeight="1" x14ac:dyDescent="0.2">
      <c r="A10" s="28">
        <v>3</v>
      </c>
      <c r="B10" s="100" t="s">
        <v>97</v>
      </c>
      <c r="C10" s="39" t="s">
        <v>169</v>
      </c>
      <c r="D10" s="29">
        <v>2.46</v>
      </c>
      <c r="E10" s="40"/>
      <c r="F10" s="41"/>
      <c r="G10" s="41"/>
      <c r="H10" s="43"/>
      <c r="I10" s="31"/>
      <c r="J10" s="32">
        <f>I10+E10+D10</f>
        <v>2.46</v>
      </c>
      <c r="K10" s="33">
        <f t="shared" si="1"/>
        <v>762600</v>
      </c>
      <c r="L10" s="34"/>
      <c r="M10" s="34"/>
      <c r="N10" s="35">
        <f t="shared" si="2"/>
        <v>305040</v>
      </c>
      <c r="O10" s="35">
        <f t="shared" si="3"/>
        <v>61008</v>
      </c>
      <c r="P10" s="35">
        <f t="shared" si="4"/>
        <v>11438.999999999998</v>
      </c>
      <c r="Q10" s="35">
        <f t="shared" si="5"/>
        <v>7626</v>
      </c>
      <c r="R10" s="33">
        <f>K10+M10+N10-O10-P10-Q10</f>
        <v>987567</v>
      </c>
      <c r="S10" s="33">
        <f t="shared" si="6"/>
        <v>3950268</v>
      </c>
      <c r="T10" s="42" t="s">
        <v>42</v>
      </c>
    </row>
    <row r="11" spans="1:20" ht="20.100000000000001" customHeight="1" x14ac:dyDescent="0.2">
      <c r="A11" s="28">
        <v>4</v>
      </c>
      <c r="B11" s="100" t="s">
        <v>98</v>
      </c>
      <c r="C11" s="39" t="s">
        <v>169</v>
      </c>
      <c r="D11" s="29">
        <v>4.58</v>
      </c>
      <c r="E11" s="40"/>
      <c r="F11" s="41"/>
      <c r="G11" s="41"/>
      <c r="H11" s="47"/>
      <c r="I11" s="31"/>
      <c r="J11" s="32">
        <f>I11+E11+D11</f>
        <v>4.58</v>
      </c>
      <c r="K11" s="33">
        <f t="shared" si="1"/>
        <v>1419800</v>
      </c>
      <c r="L11" s="34"/>
      <c r="M11" s="34">
        <v>31000</v>
      </c>
      <c r="N11" s="35">
        <f t="shared" si="2"/>
        <v>567920</v>
      </c>
      <c r="O11" s="35">
        <f t="shared" si="3"/>
        <v>113584</v>
      </c>
      <c r="P11" s="35">
        <f t="shared" si="4"/>
        <v>21297</v>
      </c>
      <c r="Q11" s="35">
        <f t="shared" si="5"/>
        <v>14198</v>
      </c>
      <c r="R11" s="33">
        <f>K11+M11+N11-O11-P11-Q11</f>
        <v>1869641</v>
      </c>
      <c r="S11" s="33">
        <f t="shared" si="6"/>
        <v>7478564</v>
      </c>
      <c r="T11" s="42"/>
    </row>
    <row r="12" spans="1:20" ht="21.95" customHeight="1" x14ac:dyDescent="0.2">
      <c r="A12" s="69"/>
      <c r="B12" s="69" t="s">
        <v>11</v>
      </c>
      <c r="C12" s="69"/>
      <c r="D12" s="70">
        <f>SUM(D8:D11)</f>
        <v>15.159999999999998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0.73079999999999989</v>
      </c>
      <c r="J12" s="72">
        <f>SUM(J8:J11)</f>
        <v>17.440799999999996</v>
      </c>
      <c r="K12" s="69">
        <f>SUM(K8:K11)</f>
        <v>5406648</v>
      </c>
      <c r="L12" s="73"/>
      <c r="M12" s="69">
        <f t="shared" ref="M12:Q12" si="7">SUM(M8:M11)</f>
        <v>31000</v>
      </c>
      <c r="N12" s="69">
        <f t="shared" si="7"/>
        <v>2162659.2000000002</v>
      </c>
      <c r="O12" s="69">
        <f t="shared" si="7"/>
        <v>432531.83999999997</v>
      </c>
      <c r="P12" s="69">
        <f t="shared" si="7"/>
        <v>81099.72</v>
      </c>
      <c r="Q12" s="69">
        <f t="shared" si="7"/>
        <v>54066.479999999996</v>
      </c>
      <c r="R12" s="69">
        <f>SUM(R8:R11)</f>
        <v>7032609.1599999992</v>
      </c>
      <c r="S12" s="69">
        <f>SUM(S8:S11)</f>
        <v>28130436.639999997</v>
      </c>
      <c r="T12" s="69"/>
    </row>
    <row r="13" spans="1:20" ht="23.1" customHeight="1" x14ac:dyDescent="0.2">
      <c r="A13" s="74"/>
      <c r="B13" s="75" t="s">
        <v>201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80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81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83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99" t="s">
        <v>175</v>
      </c>
      <c r="I17" s="199"/>
      <c r="J17" s="199"/>
      <c r="K17" s="199"/>
      <c r="L17" s="106"/>
      <c r="M17" s="106"/>
      <c r="N17" s="106"/>
      <c r="O17" s="107"/>
      <c r="P17" s="199" t="s">
        <v>170</v>
      </c>
      <c r="Q17" s="199"/>
      <c r="R17" s="199"/>
      <c r="S17" s="179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79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3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H17:K17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2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99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100</v>
      </c>
      <c r="C8" s="28" t="s">
        <v>31</v>
      </c>
      <c r="D8" s="29">
        <v>4.0599999999999996</v>
      </c>
      <c r="E8" s="28">
        <v>0.2</v>
      </c>
      <c r="F8" s="41"/>
      <c r="G8" s="41"/>
      <c r="H8" s="45">
        <v>7.0000000000000007E-2</v>
      </c>
      <c r="I8" s="31">
        <f t="shared" ref="I8" si="0">D8*H8</f>
        <v>0.28420000000000001</v>
      </c>
      <c r="J8" s="32">
        <f t="shared" ref="J8:J11" si="1">I8+E8+D8</f>
        <v>4.5442</v>
      </c>
      <c r="K8" s="33">
        <f>J8*310000</f>
        <v>1408702</v>
      </c>
      <c r="L8" s="34"/>
      <c r="M8" s="33"/>
      <c r="N8" s="35">
        <f>(D8+E8+I8+G8)*310000*40%</f>
        <v>563480.80000000005</v>
      </c>
      <c r="O8" s="35">
        <f>(D8+E8+I8+G8)*310000*8%</f>
        <v>112696.16</v>
      </c>
      <c r="P8" s="35">
        <f>(D8+E8+I8+G8)*1.5%*310000</f>
        <v>21130.53</v>
      </c>
      <c r="Q8" s="35">
        <f>(D8+E8+I8+G8)*310000*1%</f>
        <v>14087.02</v>
      </c>
      <c r="R8" s="33">
        <f>K8+M8+N8-O8-P8-Q8</f>
        <v>1824269.09</v>
      </c>
      <c r="S8" s="33">
        <f>R8*4</f>
        <v>7297076.3600000003</v>
      </c>
      <c r="T8" s="42"/>
    </row>
    <row r="9" spans="1:20" ht="20.100000000000001" customHeight="1" x14ac:dyDescent="0.2">
      <c r="A9" s="28">
        <v>2</v>
      </c>
      <c r="B9" s="100" t="s">
        <v>101</v>
      </c>
      <c r="C9" s="39" t="s">
        <v>169</v>
      </c>
      <c r="D9" s="29">
        <v>3.96</v>
      </c>
      <c r="E9" s="40"/>
      <c r="F9" s="41"/>
      <c r="G9" s="41"/>
      <c r="H9" s="45"/>
      <c r="I9" s="31"/>
      <c r="J9" s="32">
        <f t="shared" si="1"/>
        <v>3.96</v>
      </c>
      <c r="K9" s="33">
        <f t="shared" ref="K9:K11" si="2">J9*310000</f>
        <v>1227600</v>
      </c>
      <c r="L9" s="34"/>
      <c r="M9" s="34">
        <v>310000</v>
      </c>
      <c r="N9" s="35">
        <f t="shared" ref="N9:N11" si="3">(D9+E9+I9+G9)*310000*40%</f>
        <v>491040</v>
      </c>
      <c r="O9" s="35">
        <f t="shared" ref="O9:O11" si="4">(D9+E9+I9+G9)*310000*8%</f>
        <v>98208</v>
      </c>
      <c r="P9" s="35">
        <f t="shared" ref="P9:P11" si="5">(D9+E9+I9+G9)*1.5%*310000</f>
        <v>18414</v>
      </c>
      <c r="Q9" s="35">
        <f t="shared" ref="Q9:Q11" si="6">(D9+E9+I9+G9)*310000*1%</f>
        <v>12276</v>
      </c>
      <c r="R9" s="33">
        <f>K9+M9+N9-O9-P9-Q9</f>
        <v>1899742</v>
      </c>
      <c r="S9" s="33">
        <f t="shared" ref="S9:S11" si="7">R9*4</f>
        <v>7598968</v>
      </c>
      <c r="T9" s="42"/>
    </row>
    <row r="10" spans="1:20" ht="20.100000000000001" customHeight="1" x14ac:dyDescent="0.2">
      <c r="A10" s="28">
        <v>3</v>
      </c>
      <c r="B10" s="100" t="s">
        <v>81</v>
      </c>
      <c r="C10" s="39" t="s">
        <v>169</v>
      </c>
      <c r="D10" s="29">
        <v>2.1</v>
      </c>
      <c r="E10" s="40"/>
      <c r="F10" s="41"/>
      <c r="G10" s="41"/>
      <c r="H10" s="45"/>
      <c r="I10" s="31"/>
      <c r="J10" s="32">
        <f t="shared" si="1"/>
        <v>2.1</v>
      </c>
      <c r="K10" s="33">
        <f t="shared" si="2"/>
        <v>651000</v>
      </c>
      <c r="L10" s="34"/>
      <c r="M10" s="34"/>
      <c r="N10" s="35">
        <f t="shared" si="3"/>
        <v>260400</v>
      </c>
      <c r="O10" s="35">
        <f t="shared" si="4"/>
        <v>52080</v>
      </c>
      <c r="P10" s="35">
        <f t="shared" si="5"/>
        <v>9765</v>
      </c>
      <c r="Q10" s="35">
        <f t="shared" si="6"/>
        <v>6510</v>
      </c>
      <c r="R10" s="33">
        <f>K10+M10+N10-O10-P10-Q10</f>
        <v>843045</v>
      </c>
      <c r="S10" s="33">
        <f t="shared" si="7"/>
        <v>3372180</v>
      </c>
      <c r="T10" s="42"/>
    </row>
    <row r="11" spans="1:20" ht="20.100000000000001" customHeight="1" x14ac:dyDescent="0.2">
      <c r="A11" s="28">
        <v>4</v>
      </c>
      <c r="B11" s="100" t="s">
        <v>102</v>
      </c>
      <c r="C11" s="39" t="s">
        <v>169</v>
      </c>
      <c r="D11" s="29">
        <v>3.06</v>
      </c>
      <c r="E11" s="40"/>
      <c r="F11" s="41"/>
      <c r="G11" s="41"/>
      <c r="H11" s="43"/>
      <c r="I11" s="31"/>
      <c r="J11" s="32">
        <f t="shared" si="1"/>
        <v>3.06</v>
      </c>
      <c r="K11" s="33">
        <f t="shared" si="2"/>
        <v>948600</v>
      </c>
      <c r="L11" s="34"/>
      <c r="M11" s="34"/>
      <c r="N11" s="35">
        <f t="shared" si="3"/>
        <v>379440</v>
      </c>
      <c r="O11" s="35">
        <f t="shared" si="4"/>
        <v>75888</v>
      </c>
      <c r="P11" s="35">
        <f t="shared" si="5"/>
        <v>14228.999999999998</v>
      </c>
      <c r="Q11" s="35">
        <f t="shared" si="6"/>
        <v>9486</v>
      </c>
      <c r="R11" s="33">
        <f>K11+M11+N11-O11-P11-Q11</f>
        <v>1228437</v>
      </c>
      <c r="S11" s="33">
        <f t="shared" si="7"/>
        <v>4913748</v>
      </c>
      <c r="T11" s="42"/>
    </row>
    <row r="12" spans="1:20" ht="21.95" customHeight="1" x14ac:dyDescent="0.2">
      <c r="A12" s="69"/>
      <c r="B12" s="69" t="s">
        <v>11</v>
      </c>
      <c r="C12" s="69"/>
      <c r="D12" s="70">
        <f>SUM(D8:D11)</f>
        <v>13.18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0.28420000000000001</v>
      </c>
      <c r="J12" s="72">
        <f>SUM(J8:J11)</f>
        <v>13.664200000000001</v>
      </c>
      <c r="K12" s="69">
        <f>SUM(K8:K11)</f>
        <v>4235902</v>
      </c>
      <c r="L12" s="73"/>
      <c r="M12" s="69">
        <f t="shared" ref="M12:S12" si="8">SUM(M8:M11)</f>
        <v>310000</v>
      </c>
      <c r="N12" s="69">
        <f t="shared" si="8"/>
        <v>1694360.8</v>
      </c>
      <c r="O12" s="69">
        <f t="shared" si="8"/>
        <v>338872.16000000003</v>
      </c>
      <c r="P12" s="69">
        <f t="shared" si="8"/>
        <v>63538.53</v>
      </c>
      <c r="Q12" s="69">
        <f t="shared" si="8"/>
        <v>42359.020000000004</v>
      </c>
      <c r="R12" s="69">
        <f t="shared" si="8"/>
        <v>5795493.0899999999</v>
      </c>
      <c r="S12" s="69">
        <f t="shared" si="8"/>
        <v>23181972.359999999</v>
      </c>
      <c r="T12" s="69"/>
    </row>
    <row r="13" spans="1:20" ht="23.1" customHeight="1" x14ac:dyDescent="0.2">
      <c r="A13" s="74"/>
      <c r="B13" s="75" t="s">
        <v>202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80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81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83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79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79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5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103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82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83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86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85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83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87" t="s">
        <v>33</v>
      </c>
      <c r="N6" s="87" t="s">
        <v>34</v>
      </c>
      <c r="O6" s="202"/>
      <c r="P6" s="202"/>
      <c r="Q6" s="84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104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2" si="0">I8+E8+D8</f>
        <v>4.8500000000000005</v>
      </c>
      <c r="K8" s="33">
        <f>J8*310000</f>
        <v>1503500.0000000002</v>
      </c>
      <c r="L8" s="34"/>
      <c r="M8" s="33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33">
        <f>R8*4</f>
        <v>7788130.0000000019</v>
      </c>
      <c r="T8" s="42"/>
    </row>
    <row r="9" spans="1:20" ht="20.100000000000001" customHeight="1" x14ac:dyDescent="0.2">
      <c r="A9" s="28">
        <v>2</v>
      </c>
      <c r="B9" s="100" t="s">
        <v>105</v>
      </c>
      <c r="C9" s="39" t="s">
        <v>169</v>
      </c>
      <c r="D9" s="29">
        <v>1.581</v>
      </c>
      <c r="E9" s="28"/>
      <c r="F9" s="41"/>
      <c r="G9" s="41"/>
      <c r="H9" s="43"/>
      <c r="I9" s="31"/>
      <c r="J9" s="32">
        <f>D9</f>
        <v>1.581</v>
      </c>
      <c r="K9" s="33">
        <f t="shared" ref="K9:K12" si="1">J9*310000</f>
        <v>490110</v>
      </c>
      <c r="L9" s="34"/>
      <c r="M9" s="33"/>
      <c r="N9" s="35">
        <f t="shared" ref="N9:N12" si="2">(D9+E9+I9+G9)*310000*40%</f>
        <v>196044</v>
      </c>
      <c r="O9" s="35">
        <f t="shared" ref="O9:O12" si="3">(D9+E9+I9+G9)*310000*8%</f>
        <v>39208.800000000003</v>
      </c>
      <c r="P9" s="35">
        <f t="shared" ref="P9:P12" si="4">(D9+E9+I9+G9)*1.5%*310000</f>
        <v>7351.65</v>
      </c>
      <c r="Q9" s="35">
        <f t="shared" ref="Q9:Q12" si="5">(D9+E9+I9+G9)*310000*1%</f>
        <v>4901.1000000000004</v>
      </c>
      <c r="R9" s="33">
        <f>K9+M9+N9-O9-P9-Q9</f>
        <v>634692.44999999995</v>
      </c>
      <c r="S9" s="33">
        <f>R9*2</f>
        <v>1269384.8999999999</v>
      </c>
      <c r="T9" s="42"/>
    </row>
    <row r="10" spans="1:20" ht="20.100000000000001" customHeight="1" x14ac:dyDescent="0.2">
      <c r="A10" s="28">
        <v>3</v>
      </c>
      <c r="B10" s="100" t="s">
        <v>105</v>
      </c>
      <c r="C10" s="39" t="s">
        <v>169</v>
      </c>
      <c r="D10" s="29">
        <v>1.86</v>
      </c>
      <c r="E10" s="28"/>
      <c r="F10" s="41"/>
      <c r="G10" s="41"/>
      <c r="H10" s="43"/>
      <c r="I10" s="31"/>
      <c r="J10" s="32">
        <f>D10</f>
        <v>1.86</v>
      </c>
      <c r="K10" s="33">
        <f t="shared" si="1"/>
        <v>576600</v>
      </c>
      <c r="L10" s="34"/>
      <c r="M10" s="33"/>
      <c r="N10" s="35">
        <f t="shared" ref="N10" si="6">(D10+E10+I10+G10)*310000*40%</f>
        <v>230640</v>
      </c>
      <c r="O10" s="35">
        <f t="shared" ref="O10" si="7">(D10+E10+I10+G10)*310000*8%</f>
        <v>46128</v>
      </c>
      <c r="P10" s="35">
        <f t="shared" ref="P10" si="8">(D10+E10+I10+G10)*1.5%*310000</f>
        <v>8649</v>
      </c>
      <c r="Q10" s="35">
        <f t="shared" ref="Q10" si="9">(D10+E10+I10+G10)*310000*1%</f>
        <v>5766</v>
      </c>
      <c r="R10" s="33">
        <f>K10+M10+N10-O10-P10-Q10</f>
        <v>746697</v>
      </c>
      <c r="S10" s="33">
        <f>R10*2</f>
        <v>1493394</v>
      </c>
      <c r="T10" s="42"/>
    </row>
    <row r="11" spans="1:20" ht="20.100000000000001" customHeight="1" x14ac:dyDescent="0.2">
      <c r="A11" s="28">
        <v>4</v>
      </c>
      <c r="B11" s="102" t="s">
        <v>106</v>
      </c>
      <c r="C11" s="39" t="s">
        <v>169</v>
      </c>
      <c r="D11" s="29">
        <v>2.1</v>
      </c>
      <c r="E11" s="40"/>
      <c r="F11" s="41"/>
      <c r="G11" s="41"/>
      <c r="H11" s="45"/>
      <c r="I11" s="31"/>
      <c r="J11" s="32">
        <v>2.1</v>
      </c>
      <c r="K11" s="33">
        <f t="shared" si="1"/>
        <v>651000</v>
      </c>
      <c r="L11" s="33">
        <f t="shared" ref="L11" si="10">K11*1490000</f>
        <v>969990000000</v>
      </c>
      <c r="M11" s="33"/>
      <c r="N11" s="35">
        <f t="shared" si="2"/>
        <v>260400</v>
      </c>
      <c r="O11" s="35">
        <f t="shared" si="3"/>
        <v>52080</v>
      </c>
      <c r="P11" s="35">
        <f t="shared" si="4"/>
        <v>9765</v>
      </c>
      <c r="Q11" s="35">
        <f t="shared" si="5"/>
        <v>6510</v>
      </c>
      <c r="R11" s="33">
        <f t="shared" ref="R11" si="11">K11+M11+N11-O11-P11-Q11</f>
        <v>843045</v>
      </c>
      <c r="S11" s="33">
        <f>R11*3</f>
        <v>2529135</v>
      </c>
      <c r="T11" s="42"/>
    </row>
    <row r="12" spans="1:20" ht="20.100000000000001" customHeight="1" x14ac:dyDescent="0.2">
      <c r="A12" s="28">
        <v>5</v>
      </c>
      <c r="B12" s="100" t="s">
        <v>107</v>
      </c>
      <c r="C12" s="39" t="s">
        <v>169</v>
      </c>
      <c r="D12" s="29">
        <v>3.03</v>
      </c>
      <c r="E12" s="40"/>
      <c r="F12" s="41"/>
      <c r="G12" s="41"/>
      <c r="H12" s="45"/>
      <c r="I12" s="31"/>
      <c r="J12" s="32">
        <f t="shared" si="0"/>
        <v>3.03</v>
      </c>
      <c r="K12" s="33">
        <f t="shared" si="1"/>
        <v>939299.99999999988</v>
      </c>
      <c r="L12" s="34"/>
      <c r="M12" s="34">
        <v>31000</v>
      </c>
      <c r="N12" s="35">
        <f t="shared" si="2"/>
        <v>375720</v>
      </c>
      <c r="O12" s="35">
        <f t="shared" si="3"/>
        <v>75143.999999999985</v>
      </c>
      <c r="P12" s="35">
        <f t="shared" si="4"/>
        <v>14089.5</v>
      </c>
      <c r="Q12" s="35">
        <f t="shared" si="5"/>
        <v>9392.9999999999982</v>
      </c>
      <c r="R12" s="33">
        <f>K12+M12+N12-O12-P12-Q12</f>
        <v>1247393.5</v>
      </c>
      <c r="S12" s="33">
        <f t="shared" ref="S9:S12" si="12">R12*4</f>
        <v>4989574</v>
      </c>
      <c r="T12" s="42"/>
    </row>
    <row r="13" spans="1:20" ht="21.95" customHeight="1" x14ac:dyDescent="0.2">
      <c r="A13" s="69"/>
      <c r="B13" s="69" t="s">
        <v>11</v>
      </c>
      <c r="C13" s="69"/>
      <c r="D13" s="70">
        <f>SUM(D8:D12)</f>
        <v>13.220999999999998</v>
      </c>
      <c r="E13" s="70">
        <f t="shared" ref="E13:J13" si="13">SUM(E8:E12)</f>
        <v>0.2</v>
      </c>
      <c r="F13" s="70">
        <f t="shared" si="13"/>
        <v>0</v>
      </c>
      <c r="G13" s="70"/>
      <c r="H13" s="70"/>
      <c r="I13" s="70"/>
      <c r="J13" s="70">
        <f t="shared" si="13"/>
        <v>13.420999999999999</v>
      </c>
      <c r="K13" s="69">
        <f>SUM(K8:K12)</f>
        <v>4160510</v>
      </c>
      <c r="L13" s="69">
        <f t="shared" ref="L13:S13" si="14">SUM(L8:L12)</f>
        <v>969990000000</v>
      </c>
      <c r="M13" s="69">
        <f t="shared" si="14"/>
        <v>31000</v>
      </c>
      <c r="N13" s="69">
        <f t="shared" si="14"/>
        <v>1664204</v>
      </c>
      <c r="O13" s="69">
        <f t="shared" si="14"/>
        <v>332840.8</v>
      </c>
      <c r="P13" s="69">
        <f t="shared" si="14"/>
        <v>62407.65</v>
      </c>
      <c r="Q13" s="69">
        <f t="shared" si="14"/>
        <v>41605.1</v>
      </c>
      <c r="R13" s="69">
        <f t="shared" si="14"/>
        <v>5418860.4500000002</v>
      </c>
      <c r="S13" s="69">
        <f t="shared" si="14"/>
        <v>18069617.900000002</v>
      </c>
      <c r="T13" s="69"/>
    </row>
    <row r="14" spans="1:20" ht="23.1" customHeight="1" x14ac:dyDescent="0.2">
      <c r="A14" s="74"/>
      <c r="B14" s="75" t="s">
        <v>203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97"/>
      <c r="T14" s="76"/>
    </row>
    <row r="15" spans="1:20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210" t="s">
        <v>177</v>
      </c>
      <c r="Q15" s="210"/>
      <c r="R15" s="210"/>
      <c r="S15" s="180"/>
      <c r="T15" s="79"/>
    </row>
    <row r="16" spans="1:20" ht="23.1" customHeight="1" x14ac:dyDescent="0.2">
      <c r="A16" s="74"/>
      <c r="B16" s="204" t="s">
        <v>47</v>
      </c>
      <c r="C16" s="204"/>
      <c r="D16" s="204"/>
      <c r="E16" s="74"/>
      <c r="F16" s="74"/>
      <c r="G16" s="74"/>
      <c r="H16" s="211" t="s">
        <v>48</v>
      </c>
      <c r="I16" s="211"/>
      <c r="J16" s="211"/>
      <c r="K16" s="211"/>
      <c r="L16" s="211"/>
      <c r="M16" s="96"/>
      <c r="N16" s="96"/>
      <c r="O16" s="95"/>
      <c r="P16" s="204" t="s">
        <v>16</v>
      </c>
      <c r="Q16" s="204"/>
      <c r="R16" s="204"/>
      <c r="S16" s="181"/>
      <c r="T16" s="13"/>
    </row>
    <row r="17" spans="1:20" ht="23.1" customHeight="1" x14ac:dyDescent="0.2">
      <c r="A17" s="11"/>
      <c r="B17" s="205"/>
      <c r="C17" s="205"/>
      <c r="D17" s="205"/>
      <c r="E17" s="11"/>
      <c r="F17" s="11"/>
      <c r="G17" s="11"/>
      <c r="H17" s="206"/>
      <c r="I17" s="206"/>
      <c r="J17" s="206"/>
      <c r="K17" s="206"/>
      <c r="L17" s="206"/>
      <c r="M17" s="92"/>
      <c r="N17" s="92"/>
      <c r="O17" s="82"/>
      <c r="P17" s="205"/>
      <c r="Q17" s="205"/>
      <c r="R17" s="205"/>
      <c r="S17" s="183"/>
      <c r="T17" s="81"/>
    </row>
    <row r="18" spans="1:20" s="108" customFormat="1" ht="23.1" customHeight="1" x14ac:dyDescent="0.2">
      <c r="A18" s="17"/>
      <c r="B18" s="199" t="s">
        <v>171</v>
      </c>
      <c r="C18" s="199"/>
      <c r="D18" s="199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99" t="s">
        <v>170</v>
      </c>
      <c r="Q18" s="199"/>
      <c r="R18" s="199"/>
      <c r="S18" s="179"/>
      <c r="T18" s="17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7"/>
      <c r="B21" s="199"/>
      <c r="C21" s="199"/>
      <c r="D21" s="199"/>
      <c r="E21" s="17"/>
      <c r="F21" s="17"/>
      <c r="G21" s="17"/>
      <c r="H21" s="199"/>
      <c r="I21" s="199"/>
      <c r="J21" s="199"/>
      <c r="K21" s="199"/>
      <c r="L21" s="199"/>
      <c r="M21" s="88"/>
      <c r="N21" s="88"/>
      <c r="O21" s="88"/>
      <c r="P21" s="199"/>
      <c r="Q21" s="199"/>
      <c r="R21" s="199"/>
      <c r="S21" s="179"/>
      <c r="T21" s="88"/>
    </row>
    <row r="33" spans="1:20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10"/>
      <c r="T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A4" zoomScale="130" zoomScaleNormal="130" workbookViewId="0">
      <selection activeCell="B16" sqref="B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108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3" t="s">
        <v>109</v>
      </c>
      <c r="C8" s="39" t="s">
        <v>169</v>
      </c>
      <c r="D8" s="29">
        <v>4.0599999999999996</v>
      </c>
      <c r="E8" s="40"/>
      <c r="F8" s="41"/>
      <c r="G8" s="41"/>
      <c r="H8" s="43"/>
      <c r="I8" s="31"/>
      <c r="J8" s="32">
        <f>I8+E8+D8</f>
        <v>4.0599999999999996</v>
      </c>
      <c r="K8" s="33">
        <f>J8*310000</f>
        <v>1258599.9999999998</v>
      </c>
      <c r="L8" s="34"/>
      <c r="M8" s="34">
        <v>31000</v>
      </c>
      <c r="N8" s="35">
        <f>(D8+E8+I8+G8)*310000*40%</f>
        <v>503439.99999999994</v>
      </c>
      <c r="O8" s="35">
        <f>(D8+E8+I8+G8)*310000*8%</f>
        <v>100687.99999999999</v>
      </c>
      <c r="P8" s="35">
        <f>(D8+E8+I8+G8)*1.5%*310000</f>
        <v>18878.999999999996</v>
      </c>
      <c r="Q8" s="35">
        <f>(D8+E8+I8+G8)*310000*1%</f>
        <v>12585.999999999998</v>
      </c>
      <c r="R8" s="33">
        <f>K8+M8+N8-O8-P8-Q8</f>
        <v>1660886.9999999998</v>
      </c>
      <c r="S8" s="33">
        <f>R8*4</f>
        <v>6643547.9999999991</v>
      </c>
      <c r="T8" s="42"/>
    </row>
    <row r="9" spans="1:20" ht="20.100000000000001" customHeight="1" x14ac:dyDescent="0.2">
      <c r="A9" s="28"/>
      <c r="B9" s="103" t="s">
        <v>188</v>
      </c>
      <c r="C9" s="39" t="s">
        <v>169</v>
      </c>
      <c r="D9" s="29">
        <v>1.581</v>
      </c>
      <c r="E9" s="40"/>
      <c r="F9" s="41"/>
      <c r="G9" s="41"/>
      <c r="H9" s="43"/>
      <c r="I9" s="31"/>
      <c r="J9" s="32">
        <f t="shared" ref="J9:J11" si="0">I9+E9+D9</f>
        <v>1.581</v>
      </c>
      <c r="K9" s="33">
        <f t="shared" ref="K9:K13" si="1">J9*310000</f>
        <v>490110</v>
      </c>
      <c r="L9" s="34"/>
      <c r="M9" s="34"/>
      <c r="N9" s="35">
        <f t="shared" ref="N9:N13" si="2">(D9+E9+I9+G9)*310000*40%</f>
        <v>196044</v>
      </c>
      <c r="O9" s="35">
        <f t="shared" ref="O9:O13" si="3">(D9+E9+I9+G9)*310000*8%</f>
        <v>39208.800000000003</v>
      </c>
      <c r="P9" s="35">
        <f t="shared" ref="P9:P13" si="4">(D9+E9+I9+G9)*1.5%*310000</f>
        <v>7351.65</v>
      </c>
      <c r="Q9" s="35">
        <f t="shared" ref="Q9:Q13" si="5">(D9+E9+I9+G9)*310000*1%</f>
        <v>4901.1000000000004</v>
      </c>
      <c r="R9" s="33">
        <f t="shared" ref="R9:R13" si="6">K9+M9+N9-O9-P9-Q9</f>
        <v>634692.44999999995</v>
      </c>
      <c r="S9" s="33">
        <f>R9*2</f>
        <v>1269384.8999999999</v>
      </c>
      <c r="T9" s="42"/>
    </row>
    <row r="10" spans="1:20" ht="20.100000000000001" customHeight="1" x14ac:dyDescent="0.2">
      <c r="A10" s="28"/>
      <c r="B10" s="103" t="s">
        <v>188</v>
      </c>
      <c r="C10" s="39" t="s">
        <v>169</v>
      </c>
      <c r="D10" s="29">
        <v>1.86</v>
      </c>
      <c r="E10" s="40"/>
      <c r="F10" s="41"/>
      <c r="G10" s="41"/>
      <c r="H10" s="43"/>
      <c r="I10" s="31"/>
      <c r="J10" s="32">
        <f t="shared" si="0"/>
        <v>1.86</v>
      </c>
      <c r="K10" s="33">
        <f t="shared" si="1"/>
        <v>576600</v>
      </c>
      <c r="L10" s="34"/>
      <c r="M10" s="34"/>
      <c r="N10" s="35">
        <f t="shared" si="2"/>
        <v>230640</v>
      </c>
      <c r="O10" s="35">
        <f t="shared" si="3"/>
        <v>46128</v>
      </c>
      <c r="P10" s="35">
        <f t="shared" si="4"/>
        <v>8649</v>
      </c>
      <c r="Q10" s="35">
        <f t="shared" si="5"/>
        <v>5766</v>
      </c>
      <c r="R10" s="33">
        <f t="shared" si="6"/>
        <v>746697</v>
      </c>
      <c r="S10" s="33">
        <f>R10*2</f>
        <v>1493394</v>
      </c>
      <c r="T10" s="42"/>
    </row>
    <row r="11" spans="1:20" ht="20.100000000000001" customHeight="1" x14ac:dyDescent="0.2">
      <c r="A11" s="28"/>
      <c r="B11" s="103" t="s">
        <v>189</v>
      </c>
      <c r="C11" s="39" t="s">
        <v>169</v>
      </c>
      <c r="D11" s="29">
        <v>2.72</v>
      </c>
      <c r="E11" s="40"/>
      <c r="F11" s="41"/>
      <c r="G11" s="41"/>
      <c r="H11" s="43"/>
      <c r="I11" s="31"/>
      <c r="J11" s="32">
        <f t="shared" si="0"/>
        <v>2.72</v>
      </c>
      <c r="K11" s="33">
        <f t="shared" si="1"/>
        <v>843200.00000000012</v>
      </c>
      <c r="L11" s="34"/>
      <c r="M11" s="34"/>
      <c r="N11" s="35">
        <f t="shared" si="2"/>
        <v>337280.00000000006</v>
      </c>
      <c r="O11" s="35">
        <f t="shared" si="3"/>
        <v>67456.000000000015</v>
      </c>
      <c r="P11" s="35">
        <f t="shared" si="4"/>
        <v>12648</v>
      </c>
      <c r="Q11" s="35">
        <f t="shared" si="5"/>
        <v>8432.0000000000018</v>
      </c>
      <c r="R11" s="33">
        <f t="shared" si="6"/>
        <v>1091944.0000000002</v>
      </c>
      <c r="S11" s="33">
        <f t="shared" ref="S9:S13" si="7">R11*4</f>
        <v>4367776.0000000009</v>
      </c>
      <c r="T11" s="42"/>
    </row>
    <row r="12" spans="1:20" ht="20.100000000000001" customHeight="1" x14ac:dyDescent="0.2">
      <c r="A12" s="28">
        <v>2</v>
      </c>
      <c r="B12" s="100" t="s">
        <v>110</v>
      </c>
      <c r="C12" s="28" t="s">
        <v>31</v>
      </c>
      <c r="D12" s="48">
        <v>4.32</v>
      </c>
      <c r="E12" s="28">
        <v>0.2</v>
      </c>
      <c r="F12" s="41"/>
      <c r="G12" s="41"/>
      <c r="H12" s="43"/>
      <c r="I12" s="31"/>
      <c r="J12" s="32">
        <f>I12+E12+D12</f>
        <v>4.5200000000000005</v>
      </c>
      <c r="K12" s="33">
        <f t="shared" si="1"/>
        <v>1401200.0000000002</v>
      </c>
      <c r="L12" s="34"/>
      <c r="M12" s="34"/>
      <c r="N12" s="35">
        <f t="shared" si="2"/>
        <v>560480.00000000012</v>
      </c>
      <c r="O12" s="35">
        <f t="shared" si="3"/>
        <v>112096.00000000001</v>
      </c>
      <c r="P12" s="35">
        <f t="shared" si="4"/>
        <v>21018</v>
      </c>
      <c r="Q12" s="35">
        <f t="shared" si="5"/>
        <v>14012.000000000002</v>
      </c>
      <c r="R12" s="33">
        <f t="shared" si="6"/>
        <v>1814554.0000000005</v>
      </c>
      <c r="S12" s="33">
        <f t="shared" si="7"/>
        <v>7258216.0000000019</v>
      </c>
      <c r="T12" s="42"/>
    </row>
    <row r="13" spans="1:20" ht="20.100000000000001" customHeight="1" x14ac:dyDescent="0.2">
      <c r="A13" s="28">
        <v>3</v>
      </c>
      <c r="B13" s="100" t="s">
        <v>111</v>
      </c>
      <c r="C13" s="39" t="s">
        <v>169</v>
      </c>
      <c r="D13" s="29">
        <v>3.96</v>
      </c>
      <c r="E13" s="40"/>
      <c r="F13" s="41"/>
      <c r="G13" s="41"/>
      <c r="H13" s="43"/>
      <c r="I13" s="31"/>
      <c r="J13" s="32">
        <f>I13+E13+D13</f>
        <v>3.96</v>
      </c>
      <c r="K13" s="33">
        <f t="shared" si="1"/>
        <v>1227600</v>
      </c>
      <c r="L13" s="34"/>
      <c r="M13" s="34"/>
      <c r="N13" s="35">
        <f t="shared" si="2"/>
        <v>491040</v>
      </c>
      <c r="O13" s="35">
        <f t="shared" si="3"/>
        <v>98208</v>
      </c>
      <c r="P13" s="35">
        <f t="shared" si="4"/>
        <v>18414</v>
      </c>
      <c r="Q13" s="35">
        <f t="shared" si="5"/>
        <v>12276</v>
      </c>
      <c r="R13" s="33">
        <f t="shared" si="6"/>
        <v>1589742</v>
      </c>
      <c r="S13" s="33">
        <f t="shared" si="7"/>
        <v>6358968</v>
      </c>
      <c r="T13" s="42"/>
    </row>
    <row r="14" spans="1:20" ht="21.95" customHeight="1" x14ac:dyDescent="0.2">
      <c r="A14" s="69"/>
      <c r="B14" s="69" t="s">
        <v>11</v>
      </c>
      <c r="C14" s="69"/>
      <c r="D14" s="70">
        <f>SUM(D8:D13)</f>
        <v>18.501000000000001</v>
      </c>
      <c r="E14" s="70">
        <f t="shared" ref="E14:J14" si="8">SUM(E8:E13)</f>
        <v>0.2</v>
      </c>
      <c r="F14" s="70">
        <f t="shared" si="8"/>
        <v>0</v>
      </c>
      <c r="G14" s="70"/>
      <c r="H14" s="70"/>
      <c r="I14" s="70"/>
      <c r="J14" s="70">
        <f t="shared" si="8"/>
        <v>18.701000000000001</v>
      </c>
      <c r="K14" s="69">
        <f>SUM(K8:K13)</f>
        <v>5797310</v>
      </c>
      <c r="L14" s="69">
        <f t="shared" ref="L14:S14" si="9">SUM(L8:L13)</f>
        <v>0</v>
      </c>
      <c r="M14" s="69">
        <f t="shared" si="9"/>
        <v>31000</v>
      </c>
      <c r="N14" s="69">
        <f t="shared" si="9"/>
        <v>2318924</v>
      </c>
      <c r="O14" s="69">
        <f t="shared" si="9"/>
        <v>463784.8</v>
      </c>
      <c r="P14" s="69">
        <f t="shared" si="9"/>
        <v>86959.65</v>
      </c>
      <c r="Q14" s="69">
        <f t="shared" si="9"/>
        <v>57973.1</v>
      </c>
      <c r="R14" s="69">
        <f t="shared" si="9"/>
        <v>7538516.4500000011</v>
      </c>
      <c r="S14" s="69">
        <f t="shared" si="9"/>
        <v>27391286.899999999</v>
      </c>
      <c r="T14" s="69"/>
    </row>
    <row r="15" spans="1:20" s="166" customFormat="1" ht="23.1" customHeight="1" x14ac:dyDescent="0.2">
      <c r="A15" s="163"/>
      <c r="B15" s="164" t="s">
        <v>204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243"/>
      <c r="T15" s="165"/>
    </row>
    <row r="16" spans="1:20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210" t="s">
        <v>177</v>
      </c>
      <c r="Q16" s="210"/>
      <c r="R16" s="210"/>
      <c r="S16" s="193"/>
      <c r="T16" s="79"/>
    </row>
    <row r="17" spans="1:20" ht="23.1" customHeight="1" x14ac:dyDescent="0.2">
      <c r="A17" s="74"/>
      <c r="B17" s="204" t="s">
        <v>47</v>
      </c>
      <c r="C17" s="204"/>
      <c r="D17" s="204"/>
      <c r="E17" s="74"/>
      <c r="F17" s="74"/>
      <c r="G17" s="74"/>
      <c r="H17" s="211" t="s">
        <v>48</v>
      </c>
      <c r="I17" s="211"/>
      <c r="J17" s="211"/>
      <c r="K17" s="211"/>
      <c r="L17" s="211"/>
      <c r="M17" s="96"/>
      <c r="N17" s="96"/>
      <c r="O17" s="95"/>
      <c r="P17" s="204" t="s">
        <v>16</v>
      </c>
      <c r="Q17" s="204"/>
      <c r="R17" s="204"/>
      <c r="S17" s="194"/>
      <c r="T17" s="13"/>
    </row>
    <row r="18" spans="1:20" ht="23.1" customHeight="1" x14ac:dyDescent="0.2">
      <c r="A18" s="11"/>
      <c r="B18" s="205"/>
      <c r="C18" s="205"/>
      <c r="D18" s="205"/>
      <c r="E18" s="11"/>
      <c r="F18" s="11"/>
      <c r="G18" s="11"/>
      <c r="H18" s="206"/>
      <c r="I18" s="206"/>
      <c r="J18" s="206"/>
      <c r="K18" s="206"/>
      <c r="L18" s="206"/>
      <c r="M18" s="92"/>
      <c r="N18" s="92"/>
      <c r="O18" s="82"/>
      <c r="P18" s="205"/>
      <c r="Q18" s="205"/>
      <c r="R18" s="205"/>
      <c r="S18" s="195"/>
      <c r="T18" s="81"/>
    </row>
    <row r="19" spans="1:20" s="108" customFormat="1" ht="23.1" customHeight="1" x14ac:dyDescent="0.2">
      <c r="A19" s="17"/>
      <c r="B19" s="199" t="s">
        <v>171</v>
      </c>
      <c r="C19" s="199"/>
      <c r="D19" s="199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99" t="s">
        <v>170</v>
      </c>
      <c r="Q19" s="199"/>
      <c r="R19" s="199"/>
      <c r="S19" s="192"/>
      <c r="T19" s="17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  <c r="T21" s="14"/>
    </row>
    <row r="22" spans="1:20" ht="23.1" customHeight="1" x14ac:dyDescent="0.2">
      <c r="A22" s="17"/>
      <c r="B22" s="199"/>
      <c r="C22" s="199"/>
      <c r="D22" s="199"/>
      <c r="E22" s="17"/>
      <c r="F22" s="17"/>
      <c r="G22" s="17"/>
      <c r="H22" s="199"/>
      <c r="I22" s="199"/>
      <c r="J22" s="199"/>
      <c r="K22" s="199"/>
      <c r="L22" s="199"/>
      <c r="M22" s="88"/>
      <c r="N22" s="88"/>
      <c r="O22" s="88"/>
      <c r="P22" s="199"/>
      <c r="Q22" s="199"/>
      <c r="R22" s="199"/>
      <c r="S22" s="192"/>
      <c r="T22" s="88"/>
    </row>
    <row r="34" spans="1:20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10"/>
      <c r="T34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9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112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2" t="s">
        <v>113</v>
      </c>
      <c r="C8" s="39" t="s">
        <v>169</v>
      </c>
      <c r="D8" s="29">
        <v>2.66</v>
      </c>
      <c r="E8" s="40"/>
      <c r="F8" s="41"/>
      <c r="G8" s="41"/>
      <c r="H8" s="45"/>
      <c r="I8" s="31"/>
      <c r="J8" s="32">
        <f>I8+E8+D8</f>
        <v>2.66</v>
      </c>
      <c r="K8" s="33">
        <f>J8*310000</f>
        <v>824600</v>
      </c>
      <c r="L8" s="34"/>
      <c r="M8" s="34"/>
      <c r="N8" s="35">
        <f>(D8+E8+I8+G8)*310000*40%</f>
        <v>329840</v>
      </c>
      <c r="O8" s="35">
        <f>(D8+E8+I8+G8)*310000*8%</f>
        <v>65968</v>
      </c>
      <c r="P8" s="35">
        <f>(D8+E8+I8+G8)*1.5%*310000</f>
        <v>12369</v>
      </c>
      <c r="Q8" s="35">
        <f>(D8+E8+I8+G8)*310000*1%</f>
        <v>8246</v>
      </c>
      <c r="R8" s="33">
        <f>K8+M8+N8-O8-P8-Q8</f>
        <v>1067857</v>
      </c>
      <c r="S8" s="33">
        <f>R8*4</f>
        <v>4271428</v>
      </c>
      <c r="T8" s="42"/>
    </row>
    <row r="9" spans="1:20" ht="20.100000000000001" customHeight="1" x14ac:dyDescent="0.2">
      <c r="A9" s="28">
        <v>2</v>
      </c>
      <c r="B9" s="102" t="s">
        <v>114</v>
      </c>
      <c r="C9" s="39" t="s">
        <v>169</v>
      </c>
      <c r="D9" s="29">
        <v>3.96</v>
      </c>
      <c r="E9" s="40"/>
      <c r="F9" s="41"/>
      <c r="G9" s="41"/>
      <c r="H9" s="43"/>
      <c r="I9" s="31"/>
      <c r="J9" s="32">
        <f>I9+E9+D9</f>
        <v>3.96</v>
      </c>
      <c r="K9" s="33">
        <f t="shared" ref="K9:K12" si="0">J9*310000</f>
        <v>1227600</v>
      </c>
      <c r="L9" s="34"/>
      <c r="M9" s="33">
        <v>31000</v>
      </c>
      <c r="N9" s="35">
        <f t="shared" ref="N9:N12" si="1">(D9+E9+I9+G9)*310000*40%</f>
        <v>491040</v>
      </c>
      <c r="O9" s="35">
        <f t="shared" ref="O9:O12" si="2">(D9+E9+I9+G9)*310000*8%</f>
        <v>98208</v>
      </c>
      <c r="P9" s="35">
        <f t="shared" ref="P9:P12" si="3">(D9+E9+I9+G9)*1.5%*310000</f>
        <v>18414</v>
      </c>
      <c r="Q9" s="35">
        <f t="shared" ref="Q9:Q12" si="4">(D9+E9+I9+G9)*310000*1%</f>
        <v>12276</v>
      </c>
      <c r="R9" s="33">
        <f>K9+M9+N9-O9-P9-Q9</f>
        <v>1620742</v>
      </c>
      <c r="S9" s="33">
        <f>R9*4</f>
        <v>6482968</v>
      </c>
      <c r="T9" s="42"/>
    </row>
    <row r="10" spans="1:20" ht="20.100000000000001" customHeight="1" x14ac:dyDescent="0.2">
      <c r="A10" s="28">
        <v>3</v>
      </c>
      <c r="B10" s="102" t="s">
        <v>115</v>
      </c>
      <c r="C10" s="39" t="s">
        <v>169</v>
      </c>
      <c r="D10" s="29">
        <v>1.581</v>
      </c>
      <c r="E10" s="40"/>
      <c r="F10" s="41"/>
      <c r="G10" s="41"/>
      <c r="H10" s="43"/>
      <c r="I10" s="31"/>
      <c r="J10" s="32">
        <f>I10+E10+D10</f>
        <v>1.581</v>
      </c>
      <c r="K10" s="33">
        <f t="shared" si="0"/>
        <v>490110</v>
      </c>
      <c r="L10" s="34"/>
      <c r="M10" s="33"/>
      <c r="N10" s="35">
        <f t="shared" si="1"/>
        <v>196044</v>
      </c>
      <c r="O10" s="35">
        <f t="shared" si="2"/>
        <v>39208.800000000003</v>
      </c>
      <c r="P10" s="35">
        <f t="shared" si="3"/>
        <v>7351.65</v>
      </c>
      <c r="Q10" s="35">
        <f t="shared" si="4"/>
        <v>4901.1000000000004</v>
      </c>
      <c r="R10" s="33">
        <f>K10+M10+N10-O10-P10-Q10</f>
        <v>634692.44999999995</v>
      </c>
      <c r="S10" s="33">
        <f>R10*2</f>
        <v>1269384.8999999999</v>
      </c>
      <c r="T10" s="42"/>
    </row>
    <row r="11" spans="1:20" ht="20.100000000000001" customHeight="1" x14ac:dyDescent="0.2">
      <c r="A11" s="28">
        <v>4</v>
      </c>
      <c r="B11" s="102" t="s">
        <v>115</v>
      </c>
      <c r="C11" s="39" t="s">
        <v>169</v>
      </c>
      <c r="D11" s="29">
        <v>1.86</v>
      </c>
      <c r="E11" s="40"/>
      <c r="F11" s="41"/>
      <c r="G11" s="41"/>
      <c r="H11" s="43"/>
      <c r="I11" s="31"/>
      <c r="J11" s="32">
        <f>I11+E11+D11</f>
        <v>1.86</v>
      </c>
      <c r="K11" s="33">
        <f t="shared" si="0"/>
        <v>576600</v>
      </c>
      <c r="L11" s="34"/>
      <c r="M11" s="33"/>
      <c r="N11" s="35">
        <f t="shared" si="1"/>
        <v>230640</v>
      </c>
      <c r="O11" s="35">
        <f t="shared" si="2"/>
        <v>46128</v>
      </c>
      <c r="P11" s="35">
        <f t="shared" si="3"/>
        <v>8649</v>
      </c>
      <c r="Q11" s="35">
        <f t="shared" si="4"/>
        <v>5766</v>
      </c>
      <c r="R11" s="33">
        <f>K11+M11+N11-O11-P11-Q11</f>
        <v>746697</v>
      </c>
      <c r="S11" s="33">
        <f>R11*2</f>
        <v>1493394</v>
      </c>
      <c r="T11" s="42"/>
    </row>
    <row r="12" spans="1:20" ht="20.100000000000001" customHeight="1" x14ac:dyDescent="0.2">
      <c r="A12" s="28">
        <v>5</v>
      </c>
      <c r="B12" s="100" t="s">
        <v>116</v>
      </c>
      <c r="C12" s="39" t="s">
        <v>169</v>
      </c>
      <c r="D12" s="29">
        <v>3.96</v>
      </c>
      <c r="E12" s="40"/>
      <c r="F12" s="41"/>
      <c r="G12" s="41"/>
      <c r="H12" s="43"/>
      <c r="I12" s="31"/>
      <c r="J12" s="32">
        <f>D12</f>
        <v>3.96</v>
      </c>
      <c r="K12" s="33">
        <f t="shared" si="0"/>
        <v>1227600</v>
      </c>
      <c r="L12" s="34"/>
      <c r="M12" s="34"/>
      <c r="N12" s="35">
        <f t="shared" si="1"/>
        <v>491040</v>
      </c>
      <c r="O12" s="35">
        <f t="shared" si="2"/>
        <v>98208</v>
      </c>
      <c r="P12" s="35">
        <f t="shared" si="3"/>
        <v>18414</v>
      </c>
      <c r="Q12" s="35">
        <f t="shared" si="4"/>
        <v>12276</v>
      </c>
      <c r="R12" s="33">
        <f>K12+M12+N12-O12-P12-Q12</f>
        <v>1589742</v>
      </c>
      <c r="S12" s="33">
        <f t="shared" ref="S12" si="5">R12*4</f>
        <v>6358968</v>
      </c>
      <c r="T12" s="42"/>
    </row>
    <row r="13" spans="1:20" ht="21.95" customHeight="1" x14ac:dyDescent="0.2">
      <c r="A13" s="69"/>
      <c r="B13" s="69" t="s">
        <v>11</v>
      </c>
      <c r="C13" s="69"/>
      <c r="D13" s="70">
        <f>SUM(D8:D12)</f>
        <v>14.021000000000001</v>
      </c>
      <c r="E13" s="70"/>
      <c r="F13" s="70"/>
      <c r="G13" s="70"/>
      <c r="H13" s="70"/>
      <c r="I13" s="70"/>
      <c r="J13" s="70">
        <f>SUM(J8:J12)</f>
        <v>14.021000000000001</v>
      </c>
      <c r="K13" s="69">
        <f>SUM(K8:K12)</f>
        <v>4346510</v>
      </c>
      <c r="L13" s="69">
        <f t="shared" ref="L13:S13" si="6">SUM(L8:L12)</f>
        <v>0</v>
      </c>
      <c r="M13" s="69">
        <f t="shared" si="6"/>
        <v>31000</v>
      </c>
      <c r="N13" s="69">
        <f t="shared" si="6"/>
        <v>1738604</v>
      </c>
      <c r="O13" s="69">
        <f t="shared" si="6"/>
        <v>347720.8</v>
      </c>
      <c r="P13" s="69">
        <f t="shared" si="6"/>
        <v>65197.65</v>
      </c>
      <c r="Q13" s="69">
        <f t="shared" si="6"/>
        <v>43465.1</v>
      </c>
      <c r="R13" s="69">
        <f t="shared" si="6"/>
        <v>5659730.4500000002</v>
      </c>
      <c r="S13" s="69">
        <f t="shared" si="6"/>
        <v>19876142.899999999</v>
      </c>
      <c r="T13" s="69"/>
    </row>
    <row r="14" spans="1:20" ht="23.1" customHeight="1" x14ac:dyDescent="0.2">
      <c r="A14" s="74"/>
      <c r="B14" s="75" t="s">
        <v>205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97"/>
      <c r="T14" s="76"/>
    </row>
    <row r="15" spans="1:20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210" t="s">
        <v>177</v>
      </c>
      <c r="Q15" s="210"/>
      <c r="R15" s="210"/>
      <c r="S15" s="193"/>
      <c r="T15" s="79"/>
    </row>
    <row r="16" spans="1:20" ht="23.1" customHeight="1" x14ac:dyDescent="0.2">
      <c r="A16" s="74"/>
      <c r="B16" s="204" t="s">
        <v>47</v>
      </c>
      <c r="C16" s="204"/>
      <c r="D16" s="204"/>
      <c r="E16" s="74"/>
      <c r="F16" s="74"/>
      <c r="G16" s="74"/>
      <c r="H16" s="211" t="s">
        <v>48</v>
      </c>
      <c r="I16" s="211"/>
      <c r="J16" s="211"/>
      <c r="K16" s="211"/>
      <c r="L16" s="211"/>
      <c r="M16" s="96"/>
      <c r="N16" s="96"/>
      <c r="O16" s="95"/>
      <c r="P16" s="204" t="s">
        <v>16</v>
      </c>
      <c r="Q16" s="204"/>
      <c r="R16" s="204"/>
      <c r="S16" s="194"/>
      <c r="T16" s="13"/>
    </row>
    <row r="17" spans="1:20" ht="23.1" customHeight="1" x14ac:dyDescent="0.2">
      <c r="A17" s="11"/>
      <c r="B17" s="205"/>
      <c r="C17" s="205"/>
      <c r="D17" s="205"/>
      <c r="E17" s="11"/>
      <c r="F17" s="11"/>
      <c r="G17" s="11"/>
      <c r="H17" s="206"/>
      <c r="I17" s="206"/>
      <c r="J17" s="206"/>
      <c r="K17" s="206"/>
      <c r="L17" s="206"/>
      <c r="M17" s="92"/>
      <c r="N17" s="92"/>
      <c r="O17" s="82"/>
      <c r="P17" s="205"/>
      <c r="Q17" s="205"/>
      <c r="R17" s="205"/>
      <c r="S17" s="195"/>
      <c r="T17" s="81"/>
    </row>
    <row r="18" spans="1:20" s="108" customFormat="1" ht="23.1" customHeight="1" x14ac:dyDescent="0.2">
      <c r="A18" s="17"/>
      <c r="B18" s="199" t="s">
        <v>171</v>
      </c>
      <c r="C18" s="199"/>
      <c r="D18" s="199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99" t="s">
        <v>170</v>
      </c>
      <c r="Q18" s="199"/>
      <c r="R18" s="199"/>
      <c r="S18" s="192"/>
      <c r="T18" s="17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7"/>
      <c r="B21" s="199"/>
      <c r="C21" s="199"/>
      <c r="D21" s="199"/>
      <c r="E21" s="17"/>
      <c r="F21" s="17"/>
      <c r="G21" s="17"/>
      <c r="H21" s="199"/>
      <c r="I21" s="199"/>
      <c r="J21" s="199"/>
      <c r="K21" s="199"/>
      <c r="L21" s="199"/>
      <c r="M21" s="88"/>
      <c r="N21" s="88"/>
      <c r="O21" s="88"/>
      <c r="P21" s="199"/>
      <c r="Q21" s="199"/>
      <c r="R21" s="199"/>
      <c r="S21" s="192"/>
      <c r="T21" s="88"/>
    </row>
    <row r="33" spans="1:20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10"/>
      <c r="T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2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117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119</v>
      </c>
      <c r="C8" s="39" t="s">
        <v>169</v>
      </c>
      <c r="D8" s="29">
        <v>4.0599999999999996</v>
      </c>
      <c r="E8" s="40"/>
      <c r="F8" s="41"/>
      <c r="G8" s="41"/>
      <c r="H8" s="45">
        <v>0.08</v>
      </c>
      <c r="I8" s="31">
        <f t="shared" ref="I8" si="0">D8*H8</f>
        <v>0.32479999999999998</v>
      </c>
      <c r="J8" s="32">
        <f>I8+E8+D8</f>
        <v>4.3847999999999994</v>
      </c>
      <c r="K8" s="33">
        <f>J8*310000</f>
        <v>1359287.9999999998</v>
      </c>
      <c r="L8" s="34"/>
      <c r="M8" s="34">
        <v>31000</v>
      </c>
      <c r="N8" s="35">
        <f>(D8+E8+I8+G8)*310000*40%</f>
        <v>543715.19999999995</v>
      </c>
      <c r="O8" s="35">
        <f>(D8+E8+I8+G8)*310000*8%</f>
        <v>108743.03999999998</v>
      </c>
      <c r="P8" s="35">
        <f>(D8+E8+I8+G8)*1.5%*310000</f>
        <v>20389.319999999996</v>
      </c>
      <c r="Q8" s="35">
        <f>(D8+E8+I8+G8)*310000*1%</f>
        <v>13592.879999999997</v>
      </c>
      <c r="R8" s="33">
        <f>K8+M8+N8-O8-P8-Q8</f>
        <v>1791277.9599999997</v>
      </c>
      <c r="S8" s="33">
        <f>R8*4</f>
        <v>7165111.8399999989</v>
      </c>
      <c r="T8" s="42"/>
    </row>
    <row r="9" spans="1:20" ht="20.100000000000001" customHeight="1" x14ac:dyDescent="0.2">
      <c r="A9" s="28">
        <v>2</v>
      </c>
      <c r="B9" s="102" t="s">
        <v>120</v>
      </c>
      <c r="C9" s="39" t="s">
        <v>169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ref="K9:K11" si="1">J9*310000</f>
        <v>762600</v>
      </c>
      <c r="L9" s="34"/>
      <c r="M9" s="34"/>
      <c r="N9" s="35">
        <f t="shared" ref="N9:N11" si="2">(D9+E9+I9+G9)*310000*40%</f>
        <v>305040</v>
      </c>
      <c r="O9" s="35">
        <f t="shared" ref="O9:O11" si="3">(D9+E9+I9+G9)*310000*8%</f>
        <v>61008</v>
      </c>
      <c r="P9" s="35">
        <f t="shared" ref="P9:P11" si="4">(D9+E9+I9+G9)*1.5%*310000</f>
        <v>11438.999999999998</v>
      </c>
      <c r="Q9" s="35">
        <f t="shared" ref="Q9:Q11" si="5">(D9+E9+I9+G9)*310000*1%</f>
        <v>7626</v>
      </c>
      <c r="R9" s="33">
        <f>K9+M9+N9-O9-P9-Q9</f>
        <v>987567</v>
      </c>
      <c r="S9" s="33">
        <f t="shared" ref="S9:S11" si="6">R9*4</f>
        <v>3950268</v>
      </c>
      <c r="T9" s="42"/>
    </row>
    <row r="10" spans="1:20" ht="20.100000000000001" customHeight="1" x14ac:dyDescent="0.2">
      <c r="A10" s="28">
        <v>3</v>
      </c>
      <c r="B10" s="100" t="s">
        <v>121</v>
      </c>
      <c r="C10" s="28" t="s">
        <v>31</v>
      </c>
      <c r="D10" s="29">
        <v>3.99</v>
      </c>
      <c r="E10" s="28">
        <v>0.2</v>
      </c>
      <c r="F10" s="41"/>
      <c r="G10" s="41"/>
      <c r="H10" s="43"/>
      <c r="I10" s="31"/>
      <c r="J10" s="32">
        <f>I10+E10+D10</f>
        <v>4.1900000000000004</v>
      </c>
      <c r="K10" s="33">
        <f t="shared" si="1"/>
        <v>1298900.0000000002</v>
      </c>
      <c r="L10" s="34"/>
      <c r="M10" s="34"/>
      <c r="N10" s="35">
        <f t="shared" si="2"/>
        <v>519560.00000000012</v>
      </c>
      <c r="O10" s="35">
        <f t="shared" si="3"/>
        <v>103912.00000000001</v>
      </c>
      <c r="P10" s="35">
        <f t="shared" si="4"/>
        <v>19483.5</v>
      </c>
      <c r="Q10" s="35">
        <f t="shared" si="5"/>
        <v>12989.000000000002</v>
      </c>
      <c r="R10" s="33">
        <f>K10+M10+N10-O10-P10-Q10</f>
        <v>1682075.5000000005</v>
      </c>
      <c r="S10" s="33">
        <f t="shared" si="6"/>
        <v>6728302.0000000019</v>
      </c>
      <c r="T10" s="42"/>
    </row>
    <row r="11" spans="1:20" ht="20.100000000000001" customHeight="1" x14ac:dyDescent="0.2">
      <c r="A11" s="28">
        <v>4</v>
      </c>
      <c r="B11" s="102" t="s">
        <v>122</v>
      </c>
      <c r="C11" s="39" t="s">
        <v>169</v>
      </c>
      <c r="D11" s="29">
        <v>2.72</v>
      </c>
      <c r="E11" s="40"/>
      <c r="F11" s="41"/>
      <c r="G11" s="41"/>
      <c r="H11" s="43"/>
      <c r="I11" s="31"/>
      <c r="J11" s="32">
        <f>I11+E11+D11</f>
        <v>2.72</v>
      </c>
      <c r="K11" s="33">
        <f t="shared" si="1"/>
        <v>843200.00000000012</v>
      </c>
      <c r="L11" s="34"/>
      <c r="M11" s="34"/>
      <c r="N11" s="35">
        <f t="shared" si="2"/>
        <v>337280.00000000006</v>
      </c>
      <c r="O11" s="35">
        <f t="shared" si="3"/>
        <v>67456.000000000015</v>
      </c>
      <c r="P11" s="35">
        <f t="shared" si="4"/>
        <v>12648</v>
      </c>
      <c r="Q11" s="35">
        <f t="shared" si="5"/>
        <v>8432.0000000000018</v>
      </c>
      <c r="R11" s="33">
        <f>K11+M11+N11-O11-P11-Q11</f>
        <v>1091944.0000000002</v>
      </c>
      <c r="S11" s="33">
        <f t="shared" si="6"/>
        <v>4367776.0000000009</v>
      </c>
      <c r="T11" s="42"/>
    </row>
    <row r="12" spans="1:20" ht="21.95" customHeight="1" x14ac:dyDescent="0.2">
      <c r="A12" s="69"/>
      <c r="B12" s="69" t="s">
        <v>11</v>
      </c>
      <c r="C12" s="69"/>
      <c r="D12" s="70">
        <f>SUM(D8:D11)</f>
        <v>13.23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0.32479999999999998</v>
      </c>
      <c r="J12" s="242">
        <f>SUM(J8:J11)</f>
        <v>13.754800000000001</v>
      </c>
      <c r="K12" s="69">
        <f>SUM(K8:K11)</f>
        <v>4263988</v>
      </c>
      <c r="L12" s="69">
        <f t="shared" ref="L12:S12" si="7">SUM(L8:L11)</f>
        <v>0</v>
      </c>
      <c r="M12" s="69">
        <f t="shared" si="7"/>
        <v>31000</v>
      </c>
      <c r="N12" s="69">
        <f t="shared" si="7"/>
        <v>1705595.2000000002</v>
      </c>
      <c r="O12" s="69">
        <f t="shared" si="7"/>
        <v>341119.04</v>
      </c>
      <c r="P12" s="69">
        <f t="shared" si="7"/>
        <v>63959.819999999992</v>
      </c>
      <c r="Q12" s="69">
        <f t="shared" si="7"/>
        <v>42639.88</v>
      </c>
      <c r="R12" s="69">
        <f t="shared" si="7"/>
        <v>5552864.4600000009</v>
      </c>
      <c r="S12" s="69">
        <f t="shared" si="7"/>
        <v>22211457.840000004</v>
      </c>
      <c r="T12" s="69"/>
    </row>
    <row r="13" spans="1:20" ht="23.1" customHeight="1" x14ac:dyDescent="0.2">
      <c r="A13" s="74"/>
      <c r="B13" s="75" t="s">
        <v>206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93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94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95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92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92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7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118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123</v>
      </c>
      <c r="C8" s="39" t="s">
        <v>169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>J8*310000</f>
        <v>1131500</v>
      </c>
      <c r="L8" s="34"/>
      <c r="M8" s="34">
        <v>31000</v>
      </c>
      <c r="N8" s="35">
        <f>(D8+E8+I8+G8)*310000*40%</f>
        <v>452600</v>
      </c>
      <c r="O8" s="35">
        <f>(D8+E8+I8+G8)*310000*8%</f>
        <v>90520</v>
      </c>
      <c r="P8" s="35">
        <f>(D8+E8+I8+G8)*1.5%*310000</f>
        <v>16972.5</v>
      </c>
      <c r="Q8" s="35">
        <f>(D8+E8+I8+G8)*310000*1%</f>
        <v>11315</v>
      </c>
      <c r="R8" s="33">
        <f>K8+M8+N8-O8-P8-Q8</f>
        <v>1496292.5</v>
      </c>
      <c r="S8" s="33">
        <f>R8*4</f>
        <v>5985170</v>
      </c>
      <c r="T8" s="42"/>
    </row>
    <row r="9" spans="1:20" ht="20.100000000000001" customHeight="1" x14ac:dyDescent="0.2">
      <c r="A9" s="28">
        <v>2</v>
      </c>
      <c r="B9" s="100" t="s">
        <v>124</v>
      </c>
      <c r="C9" s="39" t="s">
        <v>169</v>
      </c>
      <c r="D9" s="29">
        <v>3.65</v>
      </c>
      <c r="E9" s="40"/>
      <c r="F9" s="41"/>
      <c r="G9" s="41"/>
      <c r="H9" s="43"/>
      <c r="I9" s="31"/>
      <c r="J9" s="32">
        <f>I9+E9+D9</f>
        <v>3.65</v>
      </c>
      <c r="K9" s="33">
        <f t="shared" ref="K9:K11" si="0">J9*310000</f>
        <v>1131500</v>
      </c>
      <c r="L9" s="34"/>
      <c r="M9" s="34"/>
      <c r="N9" s="35">
        <f t="shared" ref="N9:N11" si="1">(D9+E9+I9+G9)*310000*40%</f>
        <v>452600</v>
      </c>
      <c r="O9" s="35">
        <f t="shared" ref="O9:O11" si="2">(D9+E9+I9+G9)*310000*8%</f>
        <v>90520</v>
      </c>
      <c r="P9" s="35">
        <f t="shared" ref="P9:P11" si="3">(D9+E9+I9+G9)*1.5%*310000</f>
        <v>16972.5</v>
      </c>
      <c r="Q9" s="35">
        <f t="shared" ref="Q9:Q11" si="4">(D9+E9+I9+G9)*310000*1%</f>
        <v>11315</v>
      </c>
      <c r="R9" s="33">
        <f>K9+M9+N9-O9-P9-Q9</f>
        <v>1465292.5</v>
      </c>
      <c r="S9" s="33">
        <f t="shared" ref="S9:S11" si="5">R9*4</f>
        <v>5861170</v>
      </c>
      <c r="T9" s="42"/>
    </row>
    <row r="10" spans="1:20" ht="20.100000000000001" customHeight="1" x14ac:dyDescent="0.2">
      <c r="A10" s="28">
        <v>3</v>
      </c>
      <c r="B10" s="100" t="s">
        <v>125</v>
      </c>
      <c r="C10" s="39" t="s">
        <v>169</v>
      </c>
      <c r="D10" s="29">
        <v>3.34</v>
      </c>
      <c r="E10" s="40"/>
      <c r="F10" s="41"/>
      <c r="G10" s="41"/>
      <c r="H10" s="43"/>
      <c r="I10" s="31"/>
      <c r="J10" s="32">
        <f>I10+E10+D10</f>
        <v>3.34</v>
      </c>
      <c r="K10" s="33">
        <f t="shared" si="0"/>
        <v>1035400</v>
      </c>
      <c r="L10" s="34"/>
      <c r="M10" s="34"/>
      <c r="N10" s="35">
        <f t="shared" si="1"/>
        <v>414160</v>
      </c>
      <c r="O10" s="35">
        <f t="shared" si="2"/>
        <v>82832</v>
      </c>
      <c r="P10" s="35">
        <f t="shared" si="3"/>
        <v>15531</v>
      </c>
      <c r="Q10" s="35">
        <f t="shared" si="4"/>
        <v>10354</v>
      </c>
      <c r="R10" s="33">
        <f>K10+M10+N10-O10-P10-Q10</f>
        <v>1340843</v>
      </c>
      <c r="S10" s="33">
        <f t="shared" si="5"/>
        <v>5363372</v>
      </c>
      <c r="T10" s="42"/>
    </row>
    <row r="11" spans="1:20" ht="20.100000000000001" customHeight="1" x14ac:dyDescent="0.2">
      <c r="A11" s="28">
        <v>4</v>
      </c>
      <c r="B11" s="100" t="s">
        <v>126</v>
      </c>
      <c r="C11" s="28" t="s">
        <v>31</v>
      </c>
      <c r="D11" s="29">
        <v>2.66</v>
      </c>
      <c r="E11" s="49">
        <v>0.2</v>
      </c>
      <c r="F11" s="41"/>
      <c r="G11" s="41"/>
      <c r="H11" s="43"/>
      <c r="I11" s="31"/>
      <c r="J11" s="32">
        <f>I11+E11+D11</f>
        <v>2.8600000000000003</v>
      </c>
      <c r="K11" s="33">
        <f t="shared" si="0"/>
        <v>886600.00000000012</v>
      </c>
      <c r="L11" s="34"/>
      <c r="M11" s="34"/>
      <c r="N11" s="35">
        <f t="shared" si="1"/>
        <v>354640.00000000006</v>
      </c>
      <c r="O11" s="35">
        <f t="shared" si="2"/>
        <v>70928.000000000015</v>
      </c>
      <c r="P11" s="35">
        <f t="shared" si="3"/>
        <v>13299</v>
      </c>
      <c r="Q11" s="35">
        <f t="shared" si="4"/>
        <v>8866.0000000000018</v>
      </c>
      <c r="R11" s="33">
        <f>K11+M11+N11-O11-P11-Q11</f>
        <v>1148147.0000000002</v>
      </c>
      <c r="S11" s="33">
        <f t="shared" si="5"/>
        <v>4592588.0000000009</v>
      </c>
      <c r="T11" s="42"/>
    </row>
    <row r="12" spans="1:20" ht="21.95" customHeight="1" x14ac:dyDescent="0.2">
      <c r="A12" s="69"/>
      <c r="B12" s="69" t="s">
        <v>11</v>
      </c>
      <c r="C12" s="69"/>
      <c r="D12" s="70">
        <f>SUM(D8:D11)</f>
        <v>13.3</v>
      </c>
      <c r="E12" s="70">
        <f t="shared" ref="E12:J12" si="6">SUM(E8:E11)</f>
        <v>0.2</v>
      </c>
      <c r="F12" s="70">
        <f t="shared" si="6"/>
        <v>0</v>
      </c>
      <c r="G12" s="70"/>
      <c r="H12" s="70"/>
      <c r="I12" s="70"/>
      <c r="J12" s="70">
        <f t="shared" si="6"/>
        <v>13.5</v>
      </c>
      <c r="K12" s="69">
        <f>SUM(K8:K11)</f>
        <v>4185000</v>
      </c>
      <c r="L12" s="69">
        <f t="shared" ref="L12:S12" si="7">SUM(L8:L11)</f>
        <v>0</v>
      </c>
      <c r="M12" s="69">
        <f t="shared" si="7"/>
        <v>31000</v>
      </c>
      <c r="N12" s="69">
        <f t="shared" si="7"/>
        <v>1674000</v>
      </c>
      <c r="O12" s="69">
        <f t="shared" si="7"/>
        <v>334800</v>
      </c>
      <c r="P12" s="69">
        <f t="shared" si="7"/>
        <v>62775</v>
      </c>
      <c r="Q12" s="69">
        <f t="shared" si="7"/>
        <v>41850</v>
      </c>
      <c r="R12" s="69">
        <f t="shared" si="7"/>
        <v>5450575</v>
      </c>
      <c r="S12" s="69">
        <f t="shared" si="7"/>
        <v>21802300</v>
      </c>
      <c r="T12" s="69"/>
    </row>
    <row r="13" spans="1:20" ht="23.1" customHeight="1" x14ac:dyDescent="0.2">
      <c r="A13" s="74"/>
      <c r="B13" s="75" t="s">
        <v>207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93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94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95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92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92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7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127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128</v>
      </c>
      <c r="C8" s="28" t="s">
        <v>31</v>
      </c>
      <c r="D8" s="50">
        <v>3.33</v>
      </c>
      <c r="E8" s="40">
        <v>0.2</v>
      </c>
      <c r="F8" s="41"/>
      <c r="G8" s="41"/>
      <c r="H8" s="43"/>
      <c r="I8" s="31"/>
      <c r="J8" s="32">
        <f>I8+E8+D8</f>
        <v>3.5300000000000002</v>
      </c>
      <c r="K8" s="33">
        <f>J8*310000</f>
        <v>1094300</v>
      </c>
      <c r="L8" s="34"/>
      <c r="M8" s="34"/>
      <c r="N8" s="35">
        <f>(D8+E8+I8+G8)*310000*40%</f>
        <v>437720</v>
      </c>
      <c r="O8" s="35">
        <f>(D8+E8+I8+G8)*310000*8%</f>
        <v>87544</v>
      </c>
      <c r="P8" s="35">
        <f>(D8+E8+I8+G8)*1.5%*310000</f>
        <v>16414.5</v>
      </c>
      <c r="Q8" s="35">
        <f>(D8+E8+I8+G8)*310000*1%</f>
        <v>10943</v>
      </c>
      <c r="R8" s="33">
        <f>K8+M8+N8-O8-P8-Q8</f>
        <v>1417118.5</v>
      </c>
      <c r="S8" s="33">
        <f>R8*4</f>
        <v>5668474</v>
      </c>
      <c r="T8" s="42"/>
    </row>
    <row r="9" spans="1:20" ht="20.100000000000001" customHeight="1" x14ac:dyDescent="0.2">
      <c r="A9" s="28">
        <v>2</v>
      </c>
      <c r="B9" s="100" t="s">
        <v>129</v>
      </c>
      <c r="C9" s="39" t="s">
        <v>169</v>
      </c>
      <c r="D9" s="29">
        <v>3.34</v>
      </c>
      <c r="E9" s="40"/>
      <c r="F9" s="41"/>
      <c r="G9" s="41"/>
      <c r="H9" s="43"/>
      <c r="I9" s="31"/>
      <c r="J9" s="32">
        <f>I9+E9+D9</f>
        <v>3.34</v>
      </c>
      <c r="K9" s="33">
        <f t="shared" ref="K9:K11" si="0">J9*310000</f>
        <v>1035400</v>
      </c>
      <c r="L9" s="34"/>
      <c r="M9" s="34"/>
      <c r="N9" s="35">
        <f t="shared" ref="N9:N11" si="1">(D9+E9+I9+G9)*310000*40%</f>
        <v>414160</v>
      </c>
      <c r="O9" s="35">
        <f t="shared" ref="O9:O11" si="2">(D9+E9+I9+G9)*310000*8%</f>
        <v>82832</v>
      </c>
      <c r="P9" s="35">
        <f t="shared" ref="P9:P11" si="3">(D9+E9+I9+G9)*1.5%*310000</f>
        <v>15531</v>
      </c>
      <c r="Q9" s="35">
        <f t="shared" ref="Q9:Q11" si="4">(D9+E9+I9+G9)*310000*1%</f>
        <v>10354</v>
      </c>
      <c r="R9" s="33">
        <f>K9+M9+N9-O9-P9-Q9</f>
        <v>1340843</v>
      </c>
      <c r="S9" s="33">
        <f t="shared" ref="S9:S11" si="5">R9*4</f>
        <v>5363372</v>
      </c>
      <c r="T9" s="42"/>
    </row>
    <row r="10" spans="1:20" ht="20.100000000000001" customHeight="1" x14ac:dyDescent="0.2">
      <c r="A10" s="28">
        <v>3</v>
      </c>
      <c r="B10" s="100" t="s">
        <v>130</v>
      </c>
      <c r="C10" s="39" t="s">
        <v>169</v>
      </c>
      <c r="D10" s="29">
        <v>4.0599999999999996</v>
      </c>
      <c r="E10" s="40"/>
      <c r="F10" s="41"/>
      <c r="G10" s="46" t="s">
        <v>37</v>
      </c>
      <c r="H10" s="47" t="s">
        <v>45</v>
      </c>
      <c r="I10" s="31">
        <f t="shared" ref="I10" si="6">D10*H10</f>
        <v>0.36539999999999995</v>
      </c>
      <c r="J10" s="32">
        <f>I10+E10+D10+G10</f>
        <v>4.9453999999999994</v>
      </c>
      <c r="K10" s="33">
        <f t="shared" si="0"/>
        <v>1533073.9999999998</v>
      </c>
      <c r="L10" s="34"/>
      <c r="M10" s="34">
        <v>31000</v>
      </c>
      <c r="N10" s="35">
        <f t="shared" si="1"/>
        <v>613229.6</v>
      </c>
      <c r="O10" s="35">
        <f t="shared" si="2"/>
        <v>122645.91999999998</v>
      </c>
      <c r="P10" s="35">
        <f t="shared" si="3"/>
        <v>22996.109999999993</v>
      </c>
      <c r="Q10" s="35">
        <f t="shared" si="4"/>
        <v>15330.739999999998</v>
      </c>
      <c r="R10" s="33">
        <f>K10+M10+N10-O10-P10-Q10</f>
        <v>2016330.8299999996</v>
      </c>
      <c r="S10" s="33">
        <f t="shared" si="5"/>
        <v>8065323.3199999984</v>
      </c>
      <c r="T10" s="42"/>
    </row>
    <row r="11" spans="1:20" ht="20.100000000000001" customHeight="1" x14ac:dyDescent="0.2">
      <c r="A11" s="28">
        <v>4</v>
      </c>
      <c r="B11" s="100" t="s">
        <v>131</v>
      </c>
      <c r="C11" s="39" t="s">
        <v>169</v>
      </c>
      <c r="D11" s="29">
        <v>3.03</v>
      </c>
      <c r="E11" s="40"/>
      <c r="F11" s="41"/>
      <c r="G11" s="41"/>
      <c r="H11" s="43"/>
      <c r="I11" s="31"/>
      <c r="J11" s="32">
        <f>I11+E11+D11</f>
        <v>3.03</v>
      </c>
      <c r="K11" s="33">
        <f t="shared" si="0"/>
        <v>939299.99999999988</v>
      </c>
      <c r="L11" s="34"/>
      <c r="M11" s="34"/>
      <c r="N11" s="35">
        <f t="shared" si="1"/>
        <v>375720</v>
      </c>
      <c r="O11" s="35">
        <f t="shared" si="2"/>
        <v>75143.999999999985</v>
      </c>
      <c r="P11" s="35">
        <f t="shared" si="3"/>
        <v>14089.5</v>
      </c>
      <c r="Q11" s="35">
        <f t="shared" si="4"/>
        <v>9392.9999999999982</v>
      </c>
      <c r="R11" s="33">
        <f>K11+M11+N11-O11-P11-Q11</f>
        <v>1216393.5</v>
      </c>
      <c r="S11" s="33">
        <f t="shared" si="5"/>
        <v>4865574</v>
      </c>
      <c r="T11" s="42"/>
    </row>
    <row r="12" spans="1:20" ht="21.95" customHeight="1" x14ac:dyDescent="0.2">
      <c r="A12" s="69"/>
      <c r="B12" s="69" t="s">
        <v>11</v>
      </c>
      <c r="C12" s="69"/>
      <c r="D12" s="70">
        <f>SUM(D8:D11)</f>
        <v>13.76</v>
      </c>
      <c r="E12" s="70">
        <f>SUM(E8:E11)</f>
        <v>0.2</v>
      </c>
      <c r="F12" s="70">
        <f>SUM(F8:F11)</f>
        <v>0</v>
      </c>
      <c r="G12" s="70" t="str">
        <f>G10</f>
        <v>0,52</v>
      </c>
      <c r="H12" s="70"/>
      <c r="I12" s="71">
        <f>SUM(I8:I11)</f>
        <v>0.36539999999999995</v>
      </c>
      <c r="J12" s="72">
        <f>SUM(J8:J11)</f>
        <v>14.8454</v>
      </c>
      <c r="K12" s="69">
        <f>SUM(K8:K11)</f>
        <v>4602074</v>
      </c>
      <c r="L12" s="73"/>
      <c r="M12" s="69">
        <f t="shared" ref="M12:S12" si="7">SUM(M8:M11)</f>
        <v>31000</v>
      </c>
      <c r="N12" s="69">
        <f t="shared" si="7"/>
        <v>1840829.6</v>
      </c>
      <c r="O12" s="69">
        <f t="shared" si="7"/>
        <v>368165.92</v>
      </c>
      <c r="P12" s="69">
        <f t="shared" si="7"/>
        <v>69031.109999999986</v>
      </c>
      <c r="Q12" s="69">
        <f t="shared" si="7"/>
        <v>46020.74</v>
      </c>
      <c r="R12" s="69">
        <f t="shared" si="7"/>
        <v>5990685.8300000001</v>
      </c>
      <c r="S12" s="69">
        <f t="shared" si="7"/>
        <v>23962743.32</v>
      </c>
      <c r="T12" s="69"/>
    </row>
    <row r="13" spans="1:20" ht="23.1" customHeight="1" x14ac:dyDescent="0.2">
      <c r="A13" s="74"/>
      <c r="B13" s="75" t="s">
        <v>208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93"/>
      <c r="T14" s="79"/>
    </row>
    <row r="15" spans="1:20" ht="23.1" customHeight="1" x14ac:dyDescent="0.2">
      <c r="A15" s="74"/>
      <c r="B15" s="204" t="s">
        <v>47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94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95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92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92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zoomScale="130" zoomScaleNormal="130" workbookViewId="0">
      <selection activeCell="B12" sqref="B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132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0.100000000000001" customHeight="1" x14ac:dyDescent="0.2">
      <c r="A7" s="28">
        <v>1</v>
      </c>
      <c r="B7" s="100" t="s">
        <v>133</v>
      </c>
      <c r="C7" s="39" t="s">
        <v>169</v>
      </c>
      <c r="D7" s="29">
        <v>2.46</v>
      </c>
      <c r="E7" s="40"/>
      <c r="F7" s="41"/>
      <c r="G7" s="41"/>
      <c r="H7" s="43"/>
      <c r="I7" s="31"/>
      <c r="J7" s="32">
        <f>I7+E7+D7</f>
        <v>2.46</v>
      </c>
      <c r="K7" s="33">
        <f>J7*310000</f>
        <v>762600</v>
      </c>
      <c r="L7" s="34"/>
      <c r="M7" s="34">
        <v>31000</v>
      </c>
      <c r="N7" s="35">
        <f>(D7+E7+I7+G7)*310000*40%</f>
        <v>305040</v>
      </c>
      <c r="O7" s="35">
        <f>(D7+E7+I7+G7)*310000*8%</f>
        <v>61008</v>
      </c>
      <c r="P7" s="35">
        <f>(D7+E7+I7+G7)*1.5%*310000</f>
        <v>11438.999999999998</v>
      </c>
      <c r="Q7" s="35">
        <f>(D7+E7+I7+G7)*310000*1%</f>
        <v>7626</v>
      </c>
      <c r="R7" s="33">
        <f>K7+M7+N7-O7-P7-Q7</f>
        <v>1018567</v>
      </c>
      <c r="S7" s="33">
        <f>R7*4</f>
        <v>4074268</v>
      </c>
      <c r="T7" s="42"/>
    </row>
    <row r="8" spans="1:20" ht="20.100000000000001" customHeight="1" x14ac:dyDescent="0.2">
      <c r="A8" s="28">
        <v>2</v>
      </c>
      <c r="B8" s="100" t="s">
        <v>134</v>
      </c>
      <c r="C8" s="39" t="s">
        <v>169</v>
      </c>
      <c r="D8" s="29">
        <v>2.1</v>
      </c>
      <c r="E8" s="40"/>
      <c r="F8" s="41"/>
      <c r="G8" s="41"/>
      <c r="H8" s="43"/>
      <c r="I8" s="31"/>
      <c r="J8" s="32">
        <f>I8+E8+D8</f>
        <v>2.1</v>
      </c>
      <c r="K8" s="33">
        <f t="shared" ref="K8:K10" si="0">J8*310000</f>
        <v>651000</v>
      </c>
      <c r="L8" s="34"/>
      <c r="M8" s="34"/>
      <c r="N8" s="35">
        <f t="shared" ref="N8:N10" si="1">(D8+E8+I8+G8)*310000*40%</f>
        <v>260400</v>
      </c>
      <c r="O8" s="35">
        <f t="shared" ref="O8:O10" si="2">(D8+E8+I8+G8)*310000*8%</f>
        <v>52080</v>
      </c>
      <c r="P8" s="35">
        <f t="shared" ref="P8:P10" si="3">(D8+E8+I8+G8)*1.5%*310000</f>
        <v>9765</v>
      </c>
      <c r="Q8" s="35">
        <f t="shared" ref="Q8:Q10" si="4">(D8+E8+I8+G8)*310000*1%</f>
        <v>6510</v>
      </c>
      <c r="R8" s="33">
        <f>K8+M8+N8-O8-P8-Q8</f>
        <v>843045</v>
      </c>
      <c r="S8" s="33">
        <f t="shared" ref="S8:S10" si="5">R8*4</f>
        <v>3372180</v>
      </c>
      <c r="T8" s="42"/>
    </row>
    <row r="9" spans="1:20" ht="20.100000000000001" customHeight="1" x14ac:dyDescent="0.2">
      <c r="A9" s="28">
        <v>3</v>
      </c>
      <c r="B9" s="100" t="s">
        <v>135</v>
      </c>
      <c r="C9" s="39" t="s">
        <v>169</v>
      </c>
      <c r="D9" s="29">
        <v>3.86</v>
      </c>
      <c r="E9" s="40"/>
      <c r="F9" s="41"/>
      <c r="G9" s="41"/>
      <c r="H9" s="43"/>
      <c r="I9" s="31"/>
      <c r="J9" s="32">
        <f>I9+E9+D9</f>
        <v>3.86</v>
      </c>
      <c r="K9" s="33">
        <f t="shared" si="0"/>
        <v>1196600</v>
      </c>
      <c r="L9" s="34"/>
      <c r="M9" s="34"/>
      <c r="N9" s="35">
        <f t="shared" si="1"/>
        <v>478640</v>
      </c>
      <c r="O9" s="35">
        <f t="shared" si="2"/>
        <v>95728</v>
      </c>
      <c r="P9" s="35">
        <f t="shared" si="3"/>
        <v>17948.999999999996</v>
      </c>
      <c r="Q9" s="35">
        <f t="shared" si="4"/>
        <v>11966</v>
      </c>
      <c r="R9" s="33">
        <f>K9+M9+N9-O9-P9-Q9</f>
        <v>1549597</v>
      </c>
      <c r="S9" s="33">
        <f t="shared" si="5"/>
        <v>6198388</v>
      </c>
      <c r="T9" s="42"/>
    </row>
    <row r="10" spans="1:20" ht="20.100000000000001" customHeight="1" x14ac:dyDescent="0.2">
      <c r="A10" s="28">
        <v>4</v>
      </c>
      <c r="B10" s="100" t="s">
        <v>136</v>
      </c>
      <c r="C10" s="28" t="s">
        <v>31</v>
      </c>
      <c r="D10" s="29">
        <v>4.9800000000000004</v>
      </c>
      <c r="E10" s="28">
        <v>0.2</v>
      </c>
      <c r="F10" s="41"/>
      <c r="G10" s="41"/>
      <c r="H10" s="43"/>
      <c r="I10" s="31"/>
      <c r="J10" s="32">
        <f>I10+E10+D10</f>
        <v>5.1800000000000006</v>
      </c>
      <c r="K10" s="33">
        <f t="shared" si="0"/>
        <v>1605800.0000000002</v>
      </c>
      <c r="L10" s="34"/>
      <c r="M10" s="34"/>
      <c r="N10" s="35">
        <f t="shared" si="1"/>
        <v>642320.00000000012</v>
      </c>
      <c r="O10" s="35">
        <f t="shared" si="2"/>
        <v>128464.00000000001</v>
      </c>
      <c r="P10" s="35">
        <f t="shared" si="3"/>
        <v>24087</v>
      </c>
      <c r="Q10" s="35">
        <f t="shared" si="4"/>
        <v>16058.000000000002</v>
      </c>
      <c r="R10" s="33">
        <f>K10+M10+N10-O10-P10-Q10</f>
        <v>2079511.0000000005</v>
      </c>
      <c r="S10" s="33">
        <f t="shared" si="5"/>
        <v>8318044.0000000019</v>
      </c>
      <c r="T10" s="42"/>
    </row>
    <row r="11" spans="1:20" ht="21.95" customHeight="1" x14ac:dyDescent="0.2">
      <c r="A11" s="69"/>
      <c r="B11" s="69" t="s">
        <v>11</v>
      </c>
      <c r="C11" s="69"/>
      <c r="D11" s="70">
        <f>SUM(D7:D10)</f>
        <v>13.4</v>
      </c>
      <c r="E11" s="70">
        <f>SUM(E7:E10)</f>
        <v>0.2</v>
      </c>
      <c r="F11" s="70">
        <f>SUM(F7:F10)</f>
        <v>0</v>
      </c>
      <c r="G11" s="70"/>
      <c r="H11" s="70"/>
      <c r="I11" s="71"/>
      <c r="J11" s="72">
        <f>SUM(J7:J10)</f>
        <v>13.600000000000001</v>
      </c>
      <c r="K11" s="69">
        <f>SUM(K7:K10)</f>
        <v>4216000</v>
      </c>
      <c r="L11" s="73"/>
      <c r="M11" s="69">
        <f>SUM(M7:M10)</f>
        <v>31000</v>
      </c>
      <c r="N11" s="69">
        <f>SUM(N7:N10)</f>
        <v>1686400</v>
      </c>
      <c r="O11" s="69">
        <f>SUM(O7:O10)</f>
        <v>337280</v>
      </c>
      <c r="P11" s="69">
        <f>SUM(P7:P10)</f>
        <v>63240</v>
      </c>
      <c r="Q11" s="69">
        <f>SUM(Q7:Q10)</f>
        <v>42160</v>
      </c>
      <c r="R11" s="69">
        <f>SUM(R7:R10)</f>
        <v>5490720</v>
      </c>
      <c r="S11" s="69">
        <f>SUM(S7:S10)</f>
        <v>21962880</v>
      </c>
      <c r="T11" s="69"/>
    </row>
    <row r="12" spans="1:20" ht="23.1" customHeight="1" x14ac:dyDescent="0.2">
      <c r="A12" s="74"/>
      <c r="B12" s="75" t="s">
        <v>209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197"/>
      <c r="T12" s="76"/>
    </row>
    <row r="13" spans="1:20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210" t="s">
        <v>177</v>
      </c>
      <c r="Q13" s="210"/>
      <c r="R13" s="210"/>
      <c r="S13" s="193"/>
      <c r="T13" s="79"/>
    </row>
    <row r="14" spans="1:20" ht="23.1" customHeight="1" x14ac:dyDescent="0.2">
      <c r="A14" s="74"/>
      <c r="B14" s="204" t="s">
        <v>47</v>
      </c>
      <c r="C14" s="204"/>
      <c r="D14" s="204"/>
      <c r="E14" s="74"/>
      <c r="F14" s="74"/>
      <c r="G14" s="74"/>
      <c r="H14" s="211" t="s">
        <v>48</v>
      </c>
      <c r="I14" s="211"/>
      <c r="J14" s="211"/>
      <c r="K14" s="211"/>
      <c r="L14" s="211"/>
      <c r="M14" s="96"/>
      <c r="N14" s="96"/>
      <c r="O14" s="95"/>
      <c r="P14" s="204" t="s">
        <v>16</v>
      </c>
      <c r="Q14" s="204"/>
      <c r="R14" s="204"/>
      <c r="S14" s="194"/>
      <c r="T14" s="13"/>
    </row>
    <row r="15" spans="1:20" ht="23.1" customHeight="1" x14ac:dyDescent="0.2">
      <c r="A15" s="11"/>
      <c r="B15" s="205"/>
      <c r="C15" s="205"/>
      <c r="D15" s="205"/>
      <c r="E15" s="11"/>
      <c r="F15" s="11"/>
      <c r="G15" s="11"/>
      <c r="H15" s="206"/>
      <c r="I15" s="206"/>
      <c r="J15" s="206"/>
      <c r="K15" s="206"/>
      <c r="L15" s="206"/>
      <c r="M15" s="92"/>
      <c r="N15" s="92"/>
      <c r="O15" s="82"/>
      <c r="P15" s="205"/>
      <c r="Q15" s="205"/>
      <c r="R15" s="205"/>
      <c r="S15" s="195"/>
      <c r="T15" s="81"/>
    </row>
    <row r="16" spans="1:20" s="108" customFormat="1" ht="23.1" customHeight="1" x14ac:dyDescent="0.2">
      <c r="A16" s="17"/>
      <c r="B16" s="199" t="s">
        <v>171</v>
      </c>
      <c r="C16" s="199"/>
      <c r="D16" s="199"/>
      <c r="E16" s="17"/>
      <c r="F16" s="17"/>
      <c r="G16" s="17"/>
      <c r="H16" s="17"/>
      <c r="I16" s="17"/>
      <c r="J16" s="17"/>
      <c r="K16" s="17"/>
      <c r="L16" s="106"/>
      <c r="M16" s="106"/>
      <c r="N16" s="106"/>
      <c r="O16" s="107"/>
      <c r="P16" s="199" t="s">
        <v>170</v>
      </c>
      <c r="Q16" s="199"/>
      <c r="R16" s="199"/>
      <c r="S16" s="192"/>
      <c r="T16" s="17"/>
    </row>
    <row r="17" spans="1:20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  <c r="T17" s="14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7"/>
      <c r="B19" s="199"/>
      <c r="C19" s="199"/>
      <c r="D19" s="199"/>
      <c r="E19" s="17"/>
      <c r="F19" s="17"/>
      <c r="G19" s="17"/>
      <c r="H19" s="199"/>
      <c r="I19" s="199"/>
      <c r="J19" s="199"/>
      <c r="K19" s="199"/>
      <c r="L19" s="199"/>
      <c r="M19" s="88"/>
      <c r="N19" s="88"/>
      <c r="O19" s="88"/>
      <c r="P19" s="199"/>
      <c r="Q19" s="199"/>
      <c r="R19" s="199"/>
      <c r="S19" s="192"/>
      <c r="T19" s="88"/>
    </row>
    <row r="31" spans="1:20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10"/>
      <c r="T31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5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137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138</v>
      </c>
      <c r="C8" s="28" t="s">
        <v>31</v>
      </c>
      <c r="D8" s="48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33">
        <f>R8*4</f>
        <v>7788130.0000000019</v>
      </c>
      <c r="T8" s="42"/>
    </row>
    <row r="9" spans="1:20" ht="20.100000000000001" customHeight="1" x14ac:dyDescent="0.2">
      <c r="A9" s="28">
        <v>2</v>
      </c>
      <c r="B9" s="100" t="s">
        <v>139</v>
      </c>
      <c r="C9" s="39" t="s">
        <v>169</v>
      </c>
      <c r="D9" s="48">
        <v>2.46</v>
      </c>
      <c r="E9" s="28"/>
      <c r="F9" s="41"/>
      <c r="G9" s="41"/>
      <c r="H9" s="43"/>
      <c r="I9" s="31"/>
      <c r="J9" s="32">
        <f>I9+E9+D9</f>
        <v>2.46</v>
      </c>
      <c r="K9" s="33">
        <f t="shared" ref="K9:K12" si="0">J9*310000</f>
        <v>762600</v>
      </c>
      <c r="L9" s="34"/>
      <c r="M9" s="34"/>
      <c r="N9" s="35">
        <f t="shared" ref="N9:N12" si="1">(D9+E9+I9+G9)*310000*40%</f>
        <v>305040</v>
      </c>
      <c r="O9" s="35">
        <f t="shared" ref="O9:O12" si="2">(D9+E9+I9+G9)*310000*8%</f>
        <v>61008</v>
      </c>
      <c r="P9" s="35">
        <f t="shared" ref="P9:P12" si="3">(D9+E9+I9+G9)*1.5%*310000</f>
        <v>11438.999999999998</v>
      </c>
      <c r="Q9" s="35">
        <f t="shared" ref="Q9:Q12" si="4">(D9+E9+I9+G9)*310000*1%</f>
        <v>7626</v>
      </c>
      <c r="R9" s="33">
        <f>K9+M9+N9-O9-P9-Q9</f>
        <v>987567</v>
      </c>
      <c r="S9" s="33">
        <f t="shared" ref="S9:S12" si="5">R9*4</f>
        <v>3950268</v>
      </c>
      <c r="T9" s="42"/>
    </row>
    <row r="10" spans="1:20" ht="20.100000000000001" customHeight="1" x14ac:dyDescent="0.2">
      <c r="A10" s="28">
        <v>3</v>
      </c>
      <c r="B10" s="100" t="s">
        <v>140</v>
      </c>
      <c r="C10" s="39" t="s">
        <v>169</v>
      </c>
      <c r="D10" s="29">
        <v>4.58</v>
      </c>
      <c r="E10" s="40"/>
      <c r="F10" s="41"/>
      <c r="G10" s="41"/>
      <c r="H10" s="44"/>
      <c r="I10" s="31"/>
      <c r="J10" s="32">
        <f t="shared" ref="J10:J12" si="6">I10+E10+D10</f>
        <v>4.58</v>
      </c>
      <c r="K10" s="33">
        <f t="shared" si="0"/>
        <v>1419800</v>
      </c>
      <c r="L10" s="34"/>
      <c r="M10" s="34">
        <v>31000</v>
      </c>
      <c r="N10" s="35">
        <f t="shared" si="1"/>
        <v>567920</v>
      </c>
      <c r="O10" s="35">
        <f t="shared" si="2"/>
        <v>113584</v>
      </c>
      <c r="P10" s="35">
        <f t="shared" si="3"/>
        <v>21297</v>
      </c>
      <c r="Q10" s="35">
        <f t="shared" si="4"/>
        <v>14198</v>
      </c>
      <c r="R10" s="33">
        <f t="shared" ref="R10:R12" si="7">K10+M10+N10-O10-P10-Q10</f>
        <v>1869641</v>
      </c>
      <c r="S10" s="33">
        <f t="shared" si="5"/>
        <v>7478564</v>
      </c>
      <c r="T10" s="42"/>
    </row>
    <row r="11" spans="1:20" ht="20.100000000000001" customHeight="1" x14ac:dyDescent="0.2">
      <c r="A11" s="28">
        <v>4</v>
      </c>
      <c r="B11" s="100" t="s">
        <v>190</v>
      </c>
      <c r="C11" s="39" t="s">
        <v>169</v>
      </c>
      <c r="D11" s="29">
        <v>3.26</v>
      </c>
      <c r="E11" s="40"/>
      <c r="F11" s="41"/>
      <c r="G11" s="41"/>
      <c r="H11" s="44"/>
      <c r="I11" s="31"/>
      <c r="J11" s="32">
        <f t="shared" ref="J11" si="8">I11+E11+D11</f>
        <v>3.26</v>
      </c>
      <c r="K11" s="33">
        <f t="shared" si="0"/>
        <v>1010599.9999999999</v>
      </c>
      <c r="L11" s="34"/>
      <c r="M11" s="34"/>
      <c r="N11" s="35">
        <f t="shared" si="1"/>
        <v>404240</v>
      </c>
      <c r="O11" s="35">
        <f t="shared" si="2"/>
        <v>80847.999999999985</v>
      </c>
      <c r="P11" s="35">
        <f t="shared" si="3"/>
        <v>15158.999999999998</v>
      </c>
      <c r="Q11" s="35">
        <f t="shared" si="4"/>
        <v>10105.999999999998</v>
      </c>
      <c r="R11" s="33">
        <f t="shared" ref="R11" si="9">K11+M11+N11-O11-P11-Q11</f>
        <v>1308727</v>
      </c>
      <c r="S11" s="33">
        <f t="shared" si="5"/>
        <v>5234908</v>
      </c>
      <c r="T11" s="42"/>
    </row>
    <row r="12" spans="1:20" ht="20.100000000000001" customHeight="1" x14ac:dyDescent="0.2">
      <c r="A12" s="28">
        <v>5</v>
      </c>
      <c r="B12" s="100" t="s">
        <v>141</v>
      </c>
      <c r="C12" s="39" t="s">
        <v>169</v>
      </c>
      <c r="D12" s="29">
        <v>4.0599999999999996</v>
      </c>
      <c r="E12" s="40"/>
      <c r="F12" s="41"/>
      <c r="G12" s="41"/>
      <c r="H12" s="43"/>
      <c r="I12" s="31"/>
      <c r="J12" s="32">
        <f t="shared" si="6"/>
        <v>4.0599999999999996</v>
      </c>
      <c r="K12" s="33">
        <f t="shared" si="0"/>
        <v>1258599.9999999998</v>
      </c>
      <c r="L12" s="34"/>
      <c r="M12" s="34"/>
      <c r="N12" s="35">
        <f t="shared" si="1"/>
        <v>503439.99999999994</v>
      </c>
      <c r="O12" s="35">
        <f t="shared" si="2"/>
        <v>100687.99999999999</v>
      </c>
      <c r="P12" s="35">
        <f t="shared" si="3"/>
        <v>18878.999999999996</v>
      </c>
      <c r="Q12" s="35">
        <f t="shared" si="4"/>
        <v>12585.999999999998</v>
      </c>
      <c r="R12" s="33">
        <f t="shared" si="7"/>
        <v>1629886.9999999998</v>
      </c>
      <c r="S12" s="33">
        <f t="shared" si="5"/>
        <v>6519547.9999999991</v>
      </c>
      <c r="T12" s="42"/>
    </row>
    <row r="13" spans="1:20" ht="21.95" customHeight="1" x14ac:dyDescent="0.2">
      <c r="A13" s="69"/>
      <c r="B13" s="69" t="s">
        <v>11</v>
      </c>
      <c r="C13" s="69"/>
      <c r="D13" s="70">
        <f>SUM(D8:D12)</f>
        <v>19.010000000000002</v>
      </c>
      <c r="E13" s="70">
        <f t="shared" ref="E13:J13" si="10">SUM(E8:E12)</f>
        <v>0.2</v>
      </c>
      <c r="F13" s="70">
        <f t="shared" si="10"/>
        <v>0</v>
      </c>
      <c r="G13" s="70"/>
      <c r="H13" s="70"/>
      <c r="I13" s="70"/>
      <c r="J13" s="70">
        <f t="shared" si="10"/>
        <v>19.21</v>
      </c>
      <c r="K13" s="69">
        <f>SUM(K8:K12)</f>
        <v>5955100</v>
      </c>
      <c r="L13" s="69">
        <f t="shared" ref="L13:S13" si="11">SUM(L8:L12)</f>
        <v>0</v>
      </c>
      <c r="M13" s="69">
        <f t="shared" si="11"/>
        <v>31000</v>
      </c>
      <c r="N13" s="69">
        <f t="shared" si="11"/>
        <v>2382040</v>
      </c>
      <c r="O13" s="69">
        <f t="shared" si="11"/>
        <v>476408</v>
      </c>
      <c r="P13" s="69">
        <f t="shared" si="11"/>
        <v>89326.5</v>
      </c>
      <c r="Q13" s="69">
        <f t="shared" si="11"/>
        <v>59551</v>
      </c>
      <c r="R13" s="69">
        <f t="shared" si="11"/>
        <v>7742854.5</v>
      </c>
      <c r="S13" s="69">
        <f t="shared" si="11"/>
        <v>30971418</v>
      </c>
      <c r="T13" s="69"/>
    </row>
    <row r="14" spans="1:20" ht="23.1" customHeight="1" x14ac:dyDescent="0.2">
      <c r="A14" s="74"/>
      <c r="B14" s="75" t="s">
        <v>210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97"/>
      <c r="T14" s="76"/>
    </row>
    <row r="15" spans="1:20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210" t="s">
        <v>177</v>
      </c>
      <c r="Q15" s="210"/>
      <c r="R15" s="210"/>
      <c r="S15" s="193"/>
      <c r="T15" s="79"/>
    </row>
    <row r="16" spans="1:20" ht="23.1" customHeight="1" x14ac:dyDescent="0.2">
      <c r="A16" s="74"/>
      <c r="B16" s="204" t="s">
        <v>47</v>
      </c>
      <c r="C16" s="204"/>
      <c r="D16" s="204"/>
      <c r="E16" s="74"/>
      <c r="F16" s="74"/>
      <c r="G16" s="74"/>
      <c r="H16" s="211" t="s">
        <v>147</v>
      </c>
      <c r="I16" s="211"/>
      <c r="J16" s="211"/>
      <c r="K16" s="211"/>
      <c r="L16" s="211"/>
      <c r="M16" s="96"/>
      <c r="N16" s="96"/>
      <c r="O16" s="95"/>
      <c r="P16" s="204" t="s">
        <v>16</v>
      </c>
      <c r="Q16" s="204"/>
      <c r="R16" s="204"/>
      <c r="S16" s="194"/>
      <c r="T16" s="13"/>
    </row>
    <row r="17" spans="1:20" ht="23.1" customHeight="1" x14ac:dyDescent="0.2">
      <c r="A17" s="11"/>
      <c r="B17" s="205"/>
      <c r="C17" s="205"/>
      <c r="D17" s="205"/>
      <c r="E17" s="11"/>
      <c r="F17" s="11"/>
      <c r="G17" s="11"/>
      <c r="H17" s="206"/>
      <c r="I17" s="206"/>
      <c r="J17" s="206"/>
      <c r="K17" s="206"/>
      <c r="L17" s="206"/>
      <c r="M17" s="92"/>
      <c r="N17" s="92"/>
      <c r="O17" s="82"/>
      <c r="P17" s="205"/>
      <c r="Q17" s="205"/>
      <c r="R17" s="205"/>
      <c r="S17" s="195"/>
      <c r="T17" s="81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s="108" customFormat="1" ht="23.1" customHeight="1" x14ac:dyDescent="0.2">
      <c r="A19" s="17"/>
      <c r="B19" s="199" t="s">
        <v>171</v>
      </c>
      <c r="C19" s="199"/>
      <c r="D19" s="199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99" t="s">
        <v>170</v>
      </c>
      <c r="Q19" s="199"/>
      <c r="R19" s="199"/>
      <c r="S19" s="192"/>
      <c r="T19" s="17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7"/>
      <c r="B21" s="199"/>
      <c r="C21" s="199"/>
      <c r="D21" s="199"/>
      <c r="E21" s="17"/>
      <c r="F21" s="17"/>
      <c r="G21" s="17"/>
      <c r="H21" s="199"/>
      <c r="I21" s="199"/>
      <c r="J21" s="199"/>
      <c r="K21" s="199"/>
      <c r="L21" s="199"/>
      <c r="M21" s="88"/>
      <c r="N21" s="88"/>
      <c r="O21" s="88"/>
      <c r="P21" s="199"/>
      <c r="Q21" s="199"/>
      <c r="R21" s="199"/>
      <c r="S21" s="192"/>
      <c r="T21" s="88"/>
    </row>
    <row r="33" spans="1:20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10"/>
      <c r="T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2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142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143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33">
        <f>R8*4</f>
        <v>7788130.0000000019</v>
      </c>
      <c r="T8" s="42"/>
    </row>
    <row r="9" spans="1:20" ht="20.100000000000001" customHeight="1" x14ac:dyDescent="0.2">
      <c r="A9" s="28">
        <v>2</v>
      </c>
      <c r="B9" s="100" t="s">
        <v>191</v>
      </c>
      <c r="C9" s="39" t="s">
        <v>169</v>
      </c>
      <c r="D9" s="39">
        <v>4.0599999999999996</v>
      </c>
      <c r="E9" s="28"/>
      <c r="F9" s="41"/>
      <c r="G9" s="41"/>
      <c r="H9" s="43"/>
      <c r="I9" s="31"/>
      <c r="J9" s="32">
        <f t="shared" ref="J9:J12" si="0">I9+E9+D9</f>
        <v>4.0599999999999996</v>
      </c>
      <c r="K9" s="33">
        <f t="shared" ref="K9:K12" si="1">J9*310000</f>
        <v>1258599.9999999998</v>
      </c>
      <c r="L9" s="34"/>
      <c r="M9" s="34">
        <v>31000</v>
      </c>
      <c r="N9" s="35">
        <f t="shared" ref="N9:N12" si="2">(D9+E9+I9+G9)*310000*40%</f>
        <v>503439.99999999994</v>
      </c>
      <c r="O9" s="35">
        <f t="shared" ref="O9:O12" si="3">(D9+E9+I9+G9)*310000*8%</f>
        <v>100687.99999999999</v>
      </c>
      <c r="P9" s="35">
        <f t="shared" ref="P9:P12" si="4">(D9+E9+I9+G9)*1.5%*310000</f>
        <v>18878.999999999996</v>
      </c>
      <c r="Q9" s="35">
        <f t="shared" ref="Q9:Q12" si="5">(D9+E9+I9+G9)*310000*1%</f>
        <v>12585.999999999998</v>
      </c>
      <c r="R9" s="33">
        <f t="shared" ref="R9:R12" si="6">K9+M9+N9-O9-P9-Q9</f>
        <v>1660886.9999999998</v>
      </c>
      <c r="S9" s="33">
        <f t="shared" ref="S9:S12" si="7">R9*4</f>
        <v>6643547.9999999991</v>
      </c>
      <c r="T9" s="42"/>
    </row>
    <row r="10" spans="1:20" ht="20.100000000000001" customHeight="1" x14ac:dyDescent="0.2">
      <c r="A10" s="28">
        <v>3</v>
      </c>
      <c r="B10" s="100" t="s">
        <v>144</v>
      </c>
      <c r="C10" s="39" t="s">
        <v>169</v>
      </c>
      <c r="D10" s="29">
        <v>2.86</v>
      </c>
      <c r="E10" s="40"/>
      <c r="F10" s="41"/>
      <c r="G10" s="41"/>
      <c r="H10" s="43"/>
      <c r="I10" s="31"/>
      <c r="J10" s="32">
        <f t="shared" si="0"/>
        <v>2.86</v>
      </c>
      <c r="K10" s="33">
        <f t="shared" si="1"/>
        <v>886600</v>
      </c>
      <c r="L10" s="34"/>
      <c r="M10" s="34"/>
      <c r="N10" s="35">
        <f t="shared" si="2"/>
        <v>354640</v>
      </c>
      <c r="O10" s="35">
        <f t="shared" si="3"/>
        <v>70928</v>
      </c>
      <c r="P10" s="35">
        <f t="shared" si="4"/>
        <v>13298.999999999998</v>
      </c>
      <c r="Q10" s="35">
        <f t="shared" si="5"/>
        <v>8866</v>
      </c>
      <c r="R10" s="33">
        <f t="shared" si="6"/>
        <v>1148147</v>
      </c>
      <c r="S10" s="33">
        <f t="shared" si="7"/>
        <v>4592588</v>
      </c>
      <c r="T10" s="42"/>
    </row>
    <row r="11" spans="1:20" ht="20.100000000000001" customHeight="1" x14ac:dyDescent="0.2">
      <c r="A11" s="28">
        <v>4</v>
      </c>
      <c r="B11" s="100" t="s">
        <v>145</v>
      </c>
      <c r="C11" s="39" t="s">
        <v>169</v>
      </c>
      <c r="D11" s="29">
        <v>2.66</v>
      </c>
      <c r="E11" s="40"/>
      <c r="F11" s="41"/>
      <c r="G11" s="41"/>
      <c r="H11" s="43"/>
      <c r="I11" s="31"/>
      <c r="J11" s="32">
        <f t="shared" si="0"/>
        <v>2.66</v>
      </c>
      <c r="K11" s="33">
        <f t="shared" si="1"/>
        <v>824600</v>
      </c>
      <c r="L11" s="34"/>
      <c r="M11" s="34"/>
      <c r="N11" s="35">
        <f t="shared" si="2"/>
        <v>329840</v>
      </c>
      <c r="O11" s="35">
        <f t="shared" si="3"/>
        <v>65968</v>
      </c>
      <c r="P11" s="35">
        <f t="shared" si="4"/>
        <v>12369</v>
      </c>
      <c r="Q11" s="35">
        <f t="shared" si="5"/>
        <v>8246</v>
      </c>
      <c r="R11" s="33">
        <f t="shared" si="6"/>
        <v>1067857</v>
      </c>
      <c r="S11" s="33">
        <f t="shared" si="7"/>
        <v>4271428</v>
      </c>
      <c r="T11" s="42"/>
    </row>
    <row r="12" spans="1:20" ht="20.100000000000001" customHeight="1" x14ac:dyDescent="0.2">
      <c r="A12" s="28">
        <v>5</v>
      </c>
      <c r="B12" s="100" t="s">
        <v>146</v>
      </c>
      <c r="C12" s="39" t="s">
        <v>169</v>
      </c>
      <c r="D12" s="29">
        <v>3.34</v>
      </c>
      <c r="E12" s="40"/>
      <c r="F12" s="41"/>
      <c r="G12" s="41"/>
      <c r="H12" s="43"/>
      <c r="I12" s="31"/>
      <c r="J12" s="32">
        <f t="shared" si="0"/>
        <v>3.34</v>
      </c>
      <c r="K12" s="33">
        <f t="shared" si="1"/>
        <v>1035400</v>
      </c>
      <c r="L12" s="34"/>
      <c r="M12" s="34"/>
      <c r="N12" s="35">
        <f t="shared" si="2"/>
        <v>414160</v>
      </c>
      <c r="O12" s="35">
        <f t="shared" si="3"/>
        <v>82832</v>
      </c>
      <c r="P12" s="35">
        <f t="shared" si="4"/>
        <v>15531</v>
      </c>
      <c r="Q12" s="35">
        <f t="shared" si="5"/>
        <v>10354</v>
      </c>
      <c r="R12" s="33">
        <f t="shared" si="6"/>
        <v>1340843</v>
      </c>
      <c r="S12" s="33">
        <f t="shared" si="7"/>
        <v>5363372</v>
      </c>
      <c r="T12" s="42"/>
    </row>
    <row r="13" spans="1:20" ht="21.95" customHeight="1" x14ac:dyDescent="0.2">
      <c r="A13" s="69"/>
      <c r="B13" s="69" t="s">
        <v>11</v>
      </c>
      <c r="C13" s="69"/>
      <c r="D13" s="70">
        <f>SUM(D8:D12)</f>
        <v>17.57</v>
      </c>
      <c r="E13" s="70">
        <f t="shared" ref="E13:J13" si="8">SUM(E8:E12)</f>
        <v>0.2</v>
      </c>
      <c r="F13" s="70">
        <f t="shared" si="8"/>
        <v>0</v>
      </c>
      <c r="G13" s="70"/>
      <c r="H13" s="70"/>
      <c r="I13" s="70"/>
      <c r="J13" s="70">
        <f t="shared" si="8"/>
        <v>17.77</v>
      </c>
      <c r="K13" s="69">
        <f>SUM(K8:K12)</f>
        <v>5508700</v>
      </c>
      <c r="L13" s="69">
        <f t="shared" ref="L13:S13" si="9">SUM(L8:L12)</f>
        <v>0</v>
      </c>
      <c r="M13" s="69">
        <f t="shared" si="9"/>
        <v>31000</v>
      </c>
      <c r="N13" s="69">
        <f t="shared" si="9"/>
        <v>2203480</v>
      </c>
      <c r="O13" s="69">
        <f t="shared" si="9"/>
        <v>440696</v>
      </c>
      <c r="P13" s="69">
        <f t="shared" si="9"/>
        <v>82630.5</v>
      </c>
      <c r="Q13" s="69">
        <f t="shared" si="9"/>
        <v>55087</v>
      </c>
      <c r="R13" s="69">
        <f t="shared" si="9"/>
        <v>7164766.5</v>
      </c>
      <c r="S13" s="69">
        <f t="shared" si="9"/>
        <v>28659066</v>
      </c>
      <c r="T13" s="69"/>
    </row>
    <row r="14" spans="1:20" ht="23.1" customHeight="1" x14ac:dyDescent="0.2">
      <c r="A14" s="74"/>
      <c r="B14" s="75" t="s">
        <v>211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97"/>
      <c r="T14" s="76"/>
    </row>
    <row r="15" spans="1:20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210" t="s">
        <v>177</v>
      </c>
      <c r="Q15" s="210"/>
      <c r="R15" s="210"/>
      <c r="S15" s="193"/>
      <c r="T15" s="79"/>
    </row>
    <row r="16" spans="1:20" ht="23.1" customHeight="1" x14ac:dyDescent="0.2">
      <c r="A16" s="74"/>
      <c r="B16" s="204" t="s">
        <v>47</v>
      </c>
      <c r="C16" s="204"/>
      <c r="D16" s="204"/>
      <c r="E16" s="74"/>
      <c r="F16" s="74"/>
      <c r="G16" s="74"/>
      <c r="H16" s="211" t="s">
        <v>48</v>
      </c>
      <c r="I16" s="211"/>
      <c r="J16" s="211"/>
      <c r="K16" s="211"/>
      <c r="L16" s="211"/>
      <c r="M16" s="96"/>
      <c r="N16" s="96"/>
      <c r="O16" s="95"/>
      <c r="P16" s="204" t="s">
        <v>16</v>
      </c>
      <c r="Q16" s="204"/>
      <c r="R16" s="204"/>
      <c r="S16" s="194"/>
      <c r="T16" s="13"/>
    </row>
    <row r="17" spans="1:20" ht="23.1" customHeight="1" x14ac:dyDescent="0.2">
      <c r="A17" s="11"/>
      <c r="B17" s="205"/>
      <c r="C17" s="205"/>
      <c r="D17" s="205"/>
      <c r="E17" s="11"/>
      <c r="F17" s="11"/>
      <c r="G17" s="11"/>
      <c r="H17" s="206"/>
      <c r="I17" s="206"/>
      <c r="J17" s="206"/>
      <c r="K17" s="206"/>
      <c r="L17" s="206"/>
      <c r="M17" s="92"/>
      <c r="N17" s="92"/>
      <c r="O17" s="82"/>
      <c r="P17" s="205"/>
      <c r="Q17" s="205"/>
      <c r="R17" s="205"/>
      <c r="S17" s="195"/>
      <c r="T17" s="81"/>
    </row>
    <row r="18" spans="1:20" s="108" customFormat="1" ht="23.1" customHeight="1" x14ac:dyDescent="0.2">
      <c r="A18" s="17"/>
      <c r="B18" s="199" t="s">
        <v>171</v>
      </c>
      <c r="C18" s="199"/>
      <c r="D18" s="199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99" t="s">
        <v>170</v>
      </c>
      <c r="Q18" s="199"/>
      <c r="R18" s="199"/>
      <c r="S18" s="192"/>
      <c r="T18" s="17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7"/>
      <c r="B21" s="199"/>
      <c r="C21" s="199"/>
      <c r="D21" s="199"/>
      <c r="E21" s="17"/>
      <c r="F21" s="17"/>
      <c r="G21" s="17"/>
      <c r="H21" s="199"/>
      <c r="I21" s="199"/>
      <c r="J21" s="199"/>
      <c r="K21" s="199"/>
      <c r="L21" s="199"/>
      <c r="M21" s="88"/>
      <c r="N21" s="88"/>
      <c r="O21" s="88"/>
      <c r="P21" s="199"/>
      <c r="Q21" s="199"/>
      <c r="R21" s="199"/>
      <c r="S21" s="192"/>
      <c r="T21" s="88"/>
    </row>
    <row r="33" spans="1:20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10"/>
      <c r="T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A10" zoomScale="130" zoomScaleNormal="130" workbookViewId="0">
      <selection activeCell="B16" sqref="B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148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/>
      <c r="B8" s="36" t="s">
        <v>30</v>
      </c>
      <c r="C8" s="39"/>
      <c r="D8" s="29"/>
      <c r="E8" s="40"/>
      <c r="F8" s="41"/>
      <c r="G8" s="41"/>
      <c r="H8" s="43"/>
      <c r="I8" s="31"/>
      <c r="J8" s="32"/>
      <c r="K8" s="33"/>
      <c r="L8" s="34"/>
      <c r="M8" s="34"/>
      <c r="N8" s="35"/>
      <c r="O8" s="35"/>
      <c r="P8" s="35"/>
      <c r="Q8" s="35"/>
      <c r="R8" s="33"/>
      <c r="S8" s="33"/>
      <c r="T8" s="42"/>
    </row>
    <row r="9" spans="1:20" ht="20.100000000000001" customHeight="1" x14ac:dyDescent="0.2">
      <c r="A9" s="28">
        <v>1</v>
      </c>
      <c r="B9" s="100" t="s">
        <v>149</v>
      </c>
      <c r="C9" s="28" t="s">
        <v>31</v>
      </c>
      <c r="D9" s="29">
        <v>4.9800000000000004</v>
      </c>
      <c r="E9" s="28">
        <v>0.2</v>
      </c>
      <c r="F9" s="41"/>
      <c r="G9" s="41"/>
      <c r="H9" s="43"/>
      <c r="I9" s="31"/>
      <c r="J9" s="32">
        <f>I9+E9+D9</f>
        <v>5.1800000000000006</v>
      </c>
      <c r="K9" s="33">
        <f>J9*310000</f>
        <v>1605800.0000000002</v>
      </c>
      <c r="L9" s="34"/>
      <c r="M9" s="34"/>
      <c r="N9" s="35">
        <f>(D9+E9+I9+G9)*310000*40%</f>
        <v>642320.00000000012</v>
      </c>
      <c r="O9" s="35">
        <f>(D9+E9+I9+G9)*310000*8%</f>
        <v>128464.00000000001</v>
      </c>
      <c r="P9" s="35">
        <f>(D9+E9+I9+G9)*1.5%*310000</f>
        <v>24087</v>
      </c>
      <c r="Q9" s="35">
        <f>(D9+E9+I9+G9)*310000*1%</f>
        <v>16058.000000000002</v>
      </c>
      <c r="R9" s="33">
        <f>K9+M9+N9-O9-P9-Q9</f>
        <v>2079511.0000000005</v>
      </c>
      <c r="S9" s="33">
        <f>R9*4</f>
        <v>8318044.0000000019</v>
      </c>
      <c r="T9" s="42"/>
    </row>
    <row r="10" spans="1:20" ht="20.100000000000001" customHeight="1" x14ac:dyDescent="0.2">
      <c r="A10" s="28">
        <v>2</v>
      </c>
      <c r="B10" s="100" t="s">
        <v>150</v>
      </c>
      <c r="C10" s="39" t="s">
        <v>169</v>
      </c>
      <c r="D10" s="29">
        <v>1.7849999999999999</v>
      </c>
      <c r="E10" s="28"/>
      <c r="F10" s="41"/>
      <c r="G10" s="41"/>
      <c r="H10" s="43"/>
      <c r="I10" s="31"/>
      <c r="J10" s="32">
        <f>D10</f>
        <v>1.7849999999999999</v>
      </c>
      <c r="K10" s="33">
        <f t="shared" ref="K10:K13" si="0">J10*310000</f>
        <v>553350</v>
      </c>
      <c r="L10" s="34"/>
      <c r="M10" s="34"/>
      <c r="N10" s="35">
        <f t="shared" ref="N10:N13" si="1">(D10+E10+I10+G10)*310000*40%</f>
        <v>221340</v>
      </c>
      <c r="O10" s="35">
        <f t="shared" ref="O10:O13" si="2">(D10+E10+I10+G10)*310000*8%</f>
        <v>44268</v>
      </c>
      <c r="P10" s="35">
        <f t="shared" ref="P10:P13" si="3">(D10+E10+I10+G10)*1.5%*310000</f>
        <v>8300.2499999999982</v>
      </c>
      <c r="Q10" s="35">
        <f t="shared" ref="Q10:Q13" si="4">(D10+E10+I10+G10)*310000*1%</f>
        <v>5533.5</v>
      </c>
      <c r="R10" s="33">
        <f>K10+M10+N10-O10-P10-Q10</f>
        <v>716588.25</v>
      </c>
      <c r="S10" s="33">
        <f t="shared" ref="S10:S13" si="5">R10*4</f>
        <v>2866353</v>
      </c>
      <c r="T10" s="42"/>
    </row>
    <row r="11" spans="1:20" ht="20.100000000000001" customHeight="1" x14ac:dyDescent="0.2">
      <c r="A11" s="28">
        <v>3</v>
      </c>
      <c r="B11" s="100" t="s">
        <v>151</v>
      </c>
      <c r="C11" s="39" t="s">
        <v>169</v>
      </c>
      <c r="D11" s="29">
        <v>2.1</v>
      </c>
      <c r="E11" s="28"/>
      <c r="F11" s="41"/>
      <c r="G11" s="41"/>
      <c r="H11" s="43"/>
      <c r="I11" s="31"/>
      <c r="J11" s="32">
        <f>I11+E11+D11</f>
        <v>2.1</v>
      </c>
      <c r="K11" s="33">
        <f t="shared" si="0"/>
        <v>651000</v>
      </c>
      <c r="L11" s="34"/>
      <c r="M11" s="34"/>
      <c r="N11" s="35">
        <f t="shared" si="1"/>
        <v>260400</v>
      </c>
      <c r="O11" s="35">
        <f t="shared" si="2"/>
        <v>52080</v>
      </c>
      <c r="P11" s="35">
        <f t="shared" si="3"/>
        <v>9765</v>
      </c>
      <c r="Q11" s="35">
        <f t="shared" si="4"/>
        <v>6510</v>
      </c>
      <c r="R11" s="33">
        <f>K11+M11+N11-O11-P11-Q11</f>
        <v>843045</v>
      </c>
      <c r="S11" s="33">
        <f t="shared" si="5"/>
        <v>3372180</v>
      </c>
      <c r="T11" s="42"/>
    </row>
    <row r="12" spans="1:20" ht="20.100000000000001" customHeight="1" x14ac:dyDescent="0.2">
      <c r="A12" s="28">
        <v>4</v>
      </c>
      <c r="B12" s="100" t="s">
        <v>152</v>
      </c>
      <c r="C12" s="39" t="s">
        <v>169</v>
      </c>
      <c r="D12" s="50">
        <v>3.66</v>
      </c>
      <c r="E12" s="40"/>
      <c r="F12" s="41"/>
      <c r="G12" s="41"/>
      <c r="H12" s="43"/>
      <c r="I12" s="31"/>
      <c r="J12" s="32">
        <f>I12+E12+D12</f>
        <v>3.66</v>
      </c>
      <c r="K12" s="33">
        <f t="shared" si="0"/>
        <v>1134600</v>
      </c>
      <c r="L12" s="34"/>
      <c r="M12" s="34">
        <v>31000</v>
      </c>
      <c r="N12" s="35">
        <f t="shared" si="1"/>
        <v>453840</v>
      </c>
      <c r="O12" s="35">
        <f t="shared" si="2"/>
        <v>90768</v>
      </c>
      <c r="P12" s="35">
        <f t="shared" si="3"/>
        <v>17019</v>
      </c>
      <c r="Q12" s="35">
        <f t="shared" si="4"/>
        <v>11346</v>
      </c>
      <c r="R12" s="33">
        <f>K12+M12+N12-O12-P12-Q12</f>
        <v>1500307</v>
      </c>
      <c r="S12" s="33">
        <f t="shared" si="5"/>
        <v>6001228</v>
      </c>
      <c r="T12" s="42"/>
    </row>
    <row r="13" spans="1:20" ht="20.100000000000001" customHeight="1" x14ac:dyDescent="0.2">
      <c r="A13" s="28">
        <v>5</v>
      </c>
      <c r="B13" s="100" t="s">
        <v>153</v>
      </c>
      <c r="C13" s="39" t="s">
        <v>169</v>
      </c>
      <c r="D13" s="29">
        <v>4.0599999999999996</v>
      </c>
      <c r="E13" s="40"/>
      <c r="F13" s="41"/>
      <c r="G13" s="41"/>
      <c r="H13" s="45">
        <v>0.08</v>
      </c>
      <c r="I13" s="31">
        <f t="shared" ref="I13" si="6">D13*H13</f>
        <v>0.32479999999999998</v>
      </c>
      <c r="J13" s="32">
        <f>I13+E13+D13</f>
        <v>4.3847999999999994</v>
      </c>
      <c r="K13" s="33">
        <f t="shared" si="0"/>
        <v>1359287.9999999998</v>
      </c>
      <c r="L13" s="34"/>
      <c r="M13" s="34"/>
      <c r="N13" s="35">
        <f t="shared" si="1"/>
        <v>543715.19999999995</v>
      </c>
      <c r="O13" s="35">
        <f t="shared" si="2"/>
        <v>108743.03999999998</v>
      </c>
      <c r="P13" s="35">
        <f t="shared" si="3"/>
        <v>20389.319999999996</v>
      </c>
      <c r="Q13" s="35">
        <f t="shared" si="4"/>
        <v>13592.879999999997</v>
      </c>
      <c r="R13" s="33">
        <f>K13+M13+N13-O13-P13-Q13</f>
        <v>1760277.9599999997</v>
      </c>
      <c r="S13" s="33">
        <f t="shared" si="5"/>
        <v>7041111.8399999989</v>
      </c>
      <c r="T13" s="42"/>
    </row>
    <row r="14" spans="1:20" ht="21.95" customHeight="1" x14ac:dyDescent="0.2">
      <c r="A14" s="69"/>
      <c r="B14" s="69" t="s">
        <v>11</v>
      </c>
      <c r="C14" s="69"/>
      <c r="D14" s="70">
        <f>SUM(D8:D13)</f>
        <v>16.585000000000001</v>
      </c>
      <c r="E14" s="70">
        <f>SUM(E8:E13)</f>
        <v>0.2</v>
      </c>
      <c r="F14" s="70">
        <f>SUM(F8:F13)</f>
        <v>0</v>
      </c>
      <c r="G14" s="70"/>
      <c r="H14" s="70"/>
      <c r="I14" s="71">
        <f>SUM(I8:I13)</f>
        <v>0.32479999999999998</v>
      </c>
      <c r="J14" s="72">
        <f>SUM(J8:J13)</f>
        <v>17.1098</v>
      </c>
      <c r="K14" s="69">
        <f>SUM(K8:K13)</f>
        <v>5304038</v>
      </c>
      <c r="L14" s="73"/>
      <c r="M14" s="69">
        <f t="shared" ref="M14:S14" si="7">SUM(M8:M13)</f>
        <v>31000</v>
      </c>
      <c r="N14" s="69">
        <f t="shared" si="7"/>
        <v>2121615.2000000002</v>
      </c>
      <c r="O14" s="69">
        <f t="shared" si="7"/>
        <v>424323.04</v>
      </c>
      <c r="P14" s="69">
        <f t="shared" si="7"/>
        <v>79560.569999999992</v>
      </c>
      <c r="Q14" s="69">
        <f t="shared" si="7"/>
        <v>53040.38</v>
      </c>
      <c r="R14" s="69">
        <f t="shared" si="7"/>
        <v>6899729.21</v>
      </c>
      <c r="S14" s="69">
        <f t="shared" si="7"/>
        <v>27598916.84</v>
      </c>
      <c r="T14" s="69"/>
    </row>
    <row r="15" spans="1:20" s="166" customFormat="1" ht="23.1" customHeight="1" x14ac:dyDescent="0.2">
      <c r="A15" s="163"/>
      <c r="B15" s="164" t="s">
        <v>212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243"/>
      <c r="T15" s="165"/>
    </row>
    <row r="16" spans="1:20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210" t="s">
        <v>177</v>
      </c>
      <c r="Q16" s="210"/>
      <c r="R16" s="210"/>
      <c r="S16" s="193"/>
      <c r="T16" s="79"/>
    </row>
    <row r="17" spans="1:20" ht="23.1" customHeight="1" x14ac:dyDescent="0.2">
      <c r="A17" s="74"/>
      <c r="B17" s="204" t="s">
        <v>47</v>
      </c>
      <c r="C17" s="204"/>
      <c r="D17" s="204"/>
      <c r="E17" s="74"/>
      <c r="F17" s="74"/>
      <c r="G17" s="74"/>
      <c r="H17" s="211" t="s">
        <v>48</v>
      </c>
      <c r="I17" s="211"/>
      <c r="J17" s="211"/>
      <c r="K17" s="211"/>
      <c r="L17" s="211"/>
      <c r="M17" s="96"/>
      <c r="N17" s="96"/>
      <c r="O17" s="95"/>
      <c r="P17" s="204" t="s">
        <v>16</v>
      </c>
      <c r="Q17" s="204"/>
      <c r="R17" s="204"/>
      <c r="S17" s="194"/>
      <c r="T17" s="13"/>
    </row>
    <row r="18" spans="1:20" ht="23.1" customHeight="1" x14ac:dyDescent="0.2">
      <c r="A18" s="11"/>
      <c r="B18" s="205"/>
      <c r="C18" s="205"/>
      <c r="D18" s="205"/>
      <c r="E18" s="11"/>
      <c r="F18" s="11"/>
      <c r="G18" s="11"/>
      <c r="H18" s="206"/>
      <c r="I18" s="206"/>
      <c r="J18" s="206"/>
      <c r="K18" s="206"/>
      <c r="L18" s="206"/>
      <c r="M18" s="92"/>
      <c r="N18" s="92"/>
      <c r="O18" s="82"/>
      <c r="P18" s="205"/>
      <c r="Q18" s="205"/>
      <c r="R18" s="205"/>
      <c r="S18" s="195"/>
      <c r="T18" s="81"/>
    </row>
    <row r="19" spans="1:20" s="108" customFormat="1" ht="23.1" customHeight="1" x14ac:dyDescent="0.2">
      <c r="A19" s="17"/>
      <c r="B19" s="199" t="s">
        <v>171</v>
      </c>
      <c r="C19" s="199"/>
      <c r="D19" s="199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99" t="s">
        <v>170</v>
      </c>
      <c r="Q19" s="199"/>
      <c r="R19" s="199"/>
      <c r="S19" s="192"/>
      <c r="T19" s="17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  <c r="T21" s="14"/>
    </row>
    <row r="22" spans="1:20" ht="23.1" customHeight="1" x14ac:dyDescent="0.2">
      <c r="A22" s="17"/>
      <c r="B22" s="199"/>
      <c r="C22" s="199"/>
      <c r="D22" s="199"/>
      <c r="E22" s="17"/>
      <c r="F22" s="17"/>
      <c r="G22" s="17"/>
      <c r="H22" s="199"/>
      <c r="I22" s="199"/>
      <c r="J22" s="199"/>
      <c r="K22" s="199"/>
      <c r="L22" s="199"/>
      <c r="M22" s="88"/>
      <c r="N22" s="88"/>
      <c r="O22" s="88"/>
      <c r="P22" s="199"/>
      <c r="Q22" s="199"/>
      <c r="R22" s="199"/>
      <c r="S22" s="192"/>
      <c r="T22" s="88"/>
    </row>
    <row r="34" spans="1:20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10"/>
      <c r="T34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8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154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156</v>
      </c>
      <c r="C8" s="39" t="s">
        <v>169</v>
      </c>
      <c r="D8" s="29">
        <v>1.7849999999999999</v>
      </c>
      <c r="E8" s="40"/>
      <c r="F8" s="41"/>
      <c r="G8" s="41"/>
      <c r="H8" s="43"/>
      <c r="I8" s="31"/>
      <c r="J8" s="32">
        <f>I8+E8+D8</f>
        <v>1.7849999999999999</v>
      </c>
      <c r="K8" s="33">
        <f>J8*310000</f>
        <v>553350</v>
      </c>
      <c r="L8" s="34"/>
      <c r="M8" s="34"/>
      <c r="N8" s="35">
        <f>(D8+E8+I8+G8)*310000*40%</f>
        <v>221340</v>
      </c>
      <c r="O8" s="35">
        <f>(D8+E8+I8+G8)*310000*8%</f>
        <v>44268</v>
      </c>
      <c r="P8" s="35">
        <f>(D8+E8+I8+G8)*1.5%*310000</f>
        <v>8300.2499999999982</v>
      </c>
      <c r="Q8" s="35">
        <f>(D8+E8+I8+G8)*310000*1%</f>
        <v>5533.5</v>
      </c>
      <c r="R8" s="33">
        <f>K8+M8+N8-O8-P8-Q8</f>
        <v>716588.25</v>
      </c>
      <c r="S8" s="33">
        <f>R8*4</f>
        <v>2866353</v>
      </c>
      <c r="T8" s="42"/>
    </row>
    <row r="9" spans="1:20" ht="20.100000000000001" customHeight="1" x14ac:dyDescent="0.2">
      <c r="A9" s="28">
        <v>2</v>
      </c>
      <c r="B9" s="100" t="s">
        <v>157</v>
      </c>
      <c r="C9" s="39" t="s">
        <v>169</v>
      </c>
      <c r="D9" s="29">
        <v>1.581</v>
      </c>
      <c r="E9" s="40"/>
      <c r="F9" s="41"/>
      <c r="G9" s="41"/>
      <c r="H9" s="43"/>
      <c r="I9" s="31"/>
      <c r="J9" s="32">
        <f>I9+E9+D9</f>
        <v>1.581</v>
      </c>
      <c r="K9" s="33">
        <f t="shared" ref="K9:K12" si="0">J9*310000</f>
        <v>490110</v>
      </c>
      <c r="L9" s="34"/>
      <c r="M9" s="34"/>
      <c r="N9" s="35">
        <f t="shared" ref="N9:N12" si="1">(D9+E9+I9+G9)*310000*40%</f>
        <v>196044</v>
      </c>
      <c r="O9" s="35">
        <f t="shared" ref="O9:O12" si="2">(D9+E9+I9+G9)*310000*8%</f>
        <v>39208.800000000003</v>
      </c>
      <c r="P9" s="35">
        <f t="shared" ref="P9:P12" si="3">(D9+E9+I9+G9)*1.5%*310000</f>
        <v>7351.65</v>
      </c>
      <c r="Q9" s="35">
        <f t="shared" ref="Q9:Q12" si="4">(D9+E9+I9+G9)*310000*1%</f>
        <v>4901.1000000000004</v>
      </c>
      <c r="R9" s="33">
        <f>K9+M9+N9-O9-P9-Q9</f>
        <v>634692.44999999995</v>
      </c>
      <c r="S9" s="33">
        <f>R9*2</f>
        <v>1269384.8999999999</v>
      </c>
      <c r="T9" s="42"/>
    </row>
    <row r="10" spans="1:20" ht="20.100000000000001" customHeight="1" x14ac:dyDescent="0.2">
      <c r="A10" s="28">
        <v>2</v>
      </c>
      <c r="B10" s="100" t="s">
        <v>157</v>
      </c>
      <c r="C10" s="39" t="s">
        <v>169</v>
      </c>
      <c r="D10" s="29">
        <v>1.86</v>
      </c>
      <c r="E10" s="40"/>
      <c r="F10" s="41"/>
      <c r="G10" s="41"/>
      <c r="H10" s="43"/>
      <c r="I10" s="31"/>
      <c r="J10" s="32">
        <f>I10+E10+D10</f>
        <v>1.86</v>
      </c>
      <c r="K10" s="33">
        <f t="shared" si="0"/>
        <v>576600</v>
      </c>
      <c r="L10" s="34"/>
      <c r="M10" s="34"/>
      <c r="N10" s="35">
        <f t="shared" si="1"/>
        <v>230640</v>
      </c>
      <c r="O10" s="35">
        <f t="shared" si="2"/>
        <v>46128</v>
      </c>
      <c r="P10" s="35">
        <f t="shared" si="3"/>
        <v>8649</v>
      </c>
      <c r="Q10" s="35">
        <f t="shared" si="4"/>
        <v>5766</v>
      </c>
      <c r="R10" s="33">
        <f>K10+M10+N10-O10-P10-Q10</f>
        <v>746697</v>
      </c>
      <c r="S10" s="33">
        <f>R10*2</f>
        <v>1493394</v>
      </c>
      <c r="T10" s="42"/>
    </row>
    <row r="11" spans="1:20" ht="20.100000000000001" customHeight="1" x14ac:dyDescent="0.2">
      <c r="A11" s="28">
        <v>3</v>
      </c>
      <c r="B11" s="100" t="s">
        <v>158</v>
      </c>
      <c r="C11" s="39" t="s">
        <v>169</v>
      </c>
      <c r="D11" s="50">
        <v>2.66</v>
      </c>
      <c r="E11" s="40"/>
      <c r="F11" s="41"/>
      <c r="G11" s="41"/>
      <c r="H11" s="43"/>
      <c r="I11" s="31"/>
      <c r="J11" s="32">
        <f>I11+E11+D11</f>
        <v>2.66</v>
      </c>
      <c r="K11" s="33">
        <f t="shared" si="0"/>
        <v>824600</v>
      </c>
      <c r="L11" s="34"/>
      <c r="M11" s="34">
        <v>31000</v>
      </c>
      <c r="N11" s="35">
        <f t="shared" si="1"/>
        <v>329840</v>
      </c>
      <c r="O11" s="35">
        <f t="shared" si="2"/>
        <v>65968</v>
      </c>
      <c r="P11" s="35">
        <f t="shared" si="3"/>
        <v>12369</v>
      </c>
      <c r="Q11" s="35">
        <f t="shared" si="4"/>
        <v>8246</v>
      </c>
      <c r="R11" s="33">
        <f>K11+M11+N11-O11-P11-Q11</f>
        <v>1098857</v>
      </c>
      <c r="S11" s="33">
        <f t="shared" ref="S9:S12" si="5">R11*4</f>
        <v>4395428</v>
      </c>
      <c r="T11" s="42"/>
    </row>
    <row r="12" spans="1:20" ht="20.100000000000001" customHeight="1" x14ac:dyDescent="0.2">
      <c r="A12" s="28">
        <v>4</v>
      </c>
      <c r="B12" s="100" t="s">
        <v>159</v>
      </c>
      <c r="C12" s="28" t="s">
        <v>31</v>
      </c>
      <c r="D12" s="29">
        <v>3.99</v>
      </c>
      <c r="E12" s="28">
        <v>0.2</v>
      </c>
      <c r="F12" s="41"/>
      <c r="G12" s="41"/>
      <c r="H12" s="43"/>
      <c r="I12" s="31"/>
      <c r="J12" s="32">
        <f>I12+E12+D12</f>
        <v>4.1900000000000004</v>
      </c>
      <c r="K12" s="33">
        <f t="shared" si="0"/>
        <v>1298900.0000000002</v>
      </c>
      <c r="L12" s="34"/>
      <c r="M12" s="34"/>
      <c r="N12" s="35">
        <f t="shared" si="1"/>
        <v>519560.00000000012</v>
      </c>
      <c r="O12" s="35">
        <f t="shared" si="2"/>
        <v>103912.00000000001</v>
      </c>
      <c r="P12" s="35">
        <f t="shared" si="3"/>
        <v>19483.5</v>
      </c>
      <c r="Q12" s="35">
        <f t="shared" si="4"/>
        <v>12989.000000000002</v>
      </c>
      <c r="R12" s="33">
        <f>K12+M12+N12-O12-P12-Q12</f>
        <v>1682075.5000000005</v>
      </c>
      <c r="S12" s="33">
        <f t="shared" si="5"/>
        <v>6728302.0000000019</v>
      </c>
      <c r="T12" s="42"/>
    </row>
    <row r="13" spans="1:20" ht="21.95" customHeight="1" x14ac:dyDescent="0.2">
      <c r="A13" s="69"/>
      <c r="B13" s="69" t="s">
        <v>11</v>
      </c>
      <c r="C13" s="69"/>
      <c r="D13" s="70">
        <f>SUM(D8:D12)</f>
        <v>11.876000000000001</v>
      </c>
      <c r="E13" s="70">
        <f t="shared" ref="E13:J13" si="6">SUM(E8:E12)</f>
        <v>0.2</v>
      </c>
      <c r="F13" s="70">
        <f t="shared" si="6"/>
        <v>0</v>
      </c>
      <c r="G13" s="70"/>
      <c r="H13" s="70"/>
      <c r="I13" s="70"/>
      <c r="J13" s="70">
        <f>SUM(J8:J12)</f>
        <v>12.076000000000001</v>
      </c>
      <c r="K13" s="69">
        <f>SUM(K8:K12)</f>
        <v>3743560</v>
      </c>
      <c r="L13" s="69">
        <f t="shared" ref="L13:S13" si="7">SUM(L8:L12)</f>
        <v>0</v>
      </c>
      <c r="M13" s="69">
        <f t="shared" si="7"/>
        <v>31000</v>
      </c>
      <c r="N13" s="69">
        <f t="shared" si="7"/>
        <v>1497424</v>
      </c>
      <c r="O13" s="69">
        <f t="shared" si="7"/>
        <v>299484.79999999999</v>
      </c>
      <c r="P13" s="69">
        <f t="shared" si="7"/>
        <v>56153.399999999994</v>
      </c>
      <c r="Q13" s="69">
        <f t="shared" si="7"/>
        <v>37435.599999999999</v>
      </c>
      <c r="R13" s="69">
        <f t="shared" si="7"/>
        <v>4878910.2000000011</v>
      </c>
      <c r="S13" s="69">
        <f t="shared" si="7"/>
        <v>16752861.900000002</v>
      </c>
      <c r="T13" s="69"/>
    </row>
    <row r="14" spans="1:20" s="166" customFormat="1" ht="23.1" customHeight="1" x14ac:dyDescent="0.2">
      <c r="A14" s="163"/>
      <c r="B14" s="164" t="s">
        <v>213</v>
      </c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243"/>
      <c r="T14" s="165"/>
    </row>
    <row r="15" spans="1:20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210" t="s">
        <v>177</v>
      </c>
      <c r="Q15" s="210"/>
      <c r="R15" s="210"/>
      <c r="S15" s="193"/>
      <c r="T15" s="79"/>
    </row>
    <row r="16" spans="1:20" ht="23.1" customHeight="1" x14ac:dyDescent="0.2">
      <c r="A16" s="74"/>
      <c r="B16" s="204" t="s">
        <v>47</v>
      </c>
      <c r="C16" s="204"/>
      <c r="D16" s="204"/>
      <c r="E16" s="74"/>
      <c r="F16" s="74"/>
      <c r="G16" s="74"/>
      <c r="H16" s="211" t="s">
        <v>48</v>
      </c>
      <c r="I16" s="211"/>
      <c r="J16" s="211"/>
      <c r="K16" s="211"/>
      <c r="L16" s="211"/>
      <c r="M16" s="96"/>
      <c r="N16" s="96"/>
      <c r="O16" s="95"/>
      <c r="P16" s="204" t="s">
        <v>16</v>
      </c>
      <c r="Q16" s="204"/>
      <c r="R16" s="204"/>
      <c r="S16" s="194"/>
      <c r="T16" s="13"/>
    </row>
    <row r="17" spans="1:20" ht="23.1" customHeight="1" x14ac:dyDescent="0.2">
      <c r="A17" s="11"/>
      <c r="B17" s="205"/>
      <c r="C17" s="205"/>
      <c r="D17" s="205"/>
      <c r="E17" s="11"/>
      <c r="F17" s="11"/>
      <c r="G17" s="11"/>
      <c r="H17" s="206"/>
      <c r="I17" s="206"/>
      <c r="J17" s="206"/>
      <c r="K17" s="206"/>
      <c r="L17" s="206"/>
      <c r="M17" s="92"/>
      <c r="N17" s="92"/>
      <c r="O17" s="82"/>
      <c r="P17" s="205"/>
      <c r="Q17" s="205"/>
      <c r="R17" s="205"/>
      <c r="S17" s="195"/>
      <c r="T17" s="81"/>
    </row>
    <row r="18" spans="1:20" s="108" customFormat="1" ht="23.1" customHeight="1" x14ac:dyDescent="0.2">
      <c r="A18" s="17"/>
      <c r="B18" s="199" t="s">
        <v>171</v>
      </c>
      <c r="C18" s="199"/>
      <c r="D18" s="199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99" t="s">
        <v>170</v>
      </c>
      <c r="Q18" s="199"/>
      <c r="R18" s="199"/>
      <c r="S18" s="192"/>
      <c r="T18" s="17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7"/>
      <c r="B21" s="199"/>
      <c r="C21" s="199"/>
      <c r="D21" s="199"/>
      <c r="E21" s="17"/>
      <c r="F21" s="17"/>
      <c r="G21" s="17"/>
      <c r="H21" s="199"/>
      <c r="I21" s="199"/>
      <c r="J21" s="199"/>
      <c r="K21" s="199"/>
      <c r="L21" s="199"/>
      <c r="M21" s="88"/>
      <c r="N21" s="88"/>
      <c r="O21" s="88"/>
      <c r="P21" s="199"/>
      <c r="Q21" s="199"/>
      <c r="R21" s="199"/>
      <c r="S21" s="192"/>
      <c r="T21" s="88"/>
    </row>
    <row r="33" spans="1:20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10"/>
      <c r="T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7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7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155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174</v>
      </c>
      <c r="C8" s="28" t="s">
        <v>31</v>
      </c>
      <c r="D8" s="54">
        <v>3.66</v>
      </c>
      <c r="E8" s="28">
        <v>0.2</v>
      </c>
      <c r="F8" s="41"/>
      <c r="G8" s="41"/>
      <c r="H8" s="43"/>
      <c r="I8" s="31"/>
      <c r="J8" s="32">
        <f>I8+E8+D8</f>
        <v>3.8600000000000003</v>
      </c>
      <c r="K8" s="33">
        <f>J8*310000</f>
        <v>1196600</v>
      </c>
      <c r="L8" s="34"/>
      <c r="M8" s="34"/>
      <c r="N8" s="35">
        <f>(D8+E8+I8+G8)*310000*40%</f>
        <v>478640</v>
      </c>
      <c r="O8" s="35">
        <f>(D8+E8+I8+G8)*310000*8%</f>
        <v>95728</v>
      </c>
      <c r="P8" s="35">
        <f>(D8+E8+I8+G8)*1.5%*310000</f>
        <v>17949</v>
      </c>
      <c r="Q8" s="35">
        <f>(D8+E8+I8+G8)*310000*1%</f>
        <v>11966</v>
      </c>
      <c r="R8" s="33">
        <f>K8+M8+N8-O8-P8-Q8</f>
        <v>1549597</v>
      </c>
      <c r="S8" s="33">
        <f>R8*4</f>
        <v>6198388</v>
      </c>
      <c r="T8" s="42"/>
    </row>
    <row r="9" spans="1:20" ht="20.100000000000001" customHeight="1" x14ac:dyDescent="0.2">
      <c r="A9" s="28">
        <v>2</v>
      </c>
      <c r="B9" s="100" t="s">
        <v>160</v>
      </c>
      <c r="C9" s="39" t="s">
        <v>169</v>
      </c>
      <c r="D9" s="29">
        <v>3.26</v>
      </c>
      <c r="E9" s="40"/>
      <c r="F9" s="41"/>
      <c r="G9" s="41"/>
      <c r="H9" s="43"/>
      <c r="I9" s="31"/>
      <c r="J9" s="32">
        <f>I9+E9+D9</f>
        <v>3.26</v>
      </c>
      <c r="K9" s="33">
        <f t="shared" ref="K9:K12" si="0">J9*310000</f>
        <v>1010599.9999999999</v>
      </c>
      <c r="L9" s="34"/>
      <c r="M9" s="34">
        <v>31000</v>
      </c>
      <c r="N9" s="35">
        <f t="shared" ref="N9:N12" si="1">(D9+E9+I9+G9)*310000*40%</f>
        <v>404240</v>
      </c>
      <c r="O9" s="35">
        <f t="shared" ref="O9:O12" si="2">(D9+E9+I9+G9)*310000*8%</f>
        <v>80847.999999999985</v>
      </c>
      <c r="P9" s="35">
        <f t="shared" ref="P9:P12" si="3">(D9+E9+I9+G9)*1.5%*310000</f>
        <v>15158.999999999998</v>
      </c>
      <c r="Q9" s="35">
        <f t="shared" ref="Q9:Q12" si="4">(D9+E9+I9+G9)*310000*1%</f>
        <v>10105.999999999998</v>
      </c>
      <c r="R9" s="33">
        <f>K9+M9+N9-O9-P9-Q9</f>
        <v>1339727</v>
      </c>
      <c r="S9" s="33">
        <f t="shared" ref="S9:S12" si="5">R9*4</f>
        <v>5358908</v>
      </c>
      <c r="T9" s="42"/>
    </row>
    <row r="10" spans="1:20" ht="20.100000000000001" customHeight="1" x14ac:dyDescent="0.2">
      <c r="A10" s="55">
        <v>3</v>
      </c>
      <c r="B10" s="104" t="s">
        <v>161</v>
      </c>
      <c r="C10" s="39" t="s">
        <v>169</v>
      </c>
      <c r="D10" s="56">
        <v>1.581</v>
      </c>
      <c r="E10" s="57"/>
      <c r="F10" s="58"/>
      <c r="G10" s="58"/>
      <c r="H10" s="59"/>
      <c r="I10" s="31"/>
      <c r="J10" s="32">
        <f>I10+E10+D10</f>
        <v>1.581</v>
      </c>
      <c r="K10" s="33">
        <f t="shared" si="0"/>
        <v>490110</v>
      </c>
      <c r="L10" s="60"/>
      <c r="M10" s="60"/>
      <c r="N10" s="35">
        <f t="shared" si="1"/>
        <v>196044</v>
      </c>
      <c r="O10" s="35">
        <f t="shared" si="2"/>
        <v>39208.800000000003</v>
      </c>
      <c r="P10" s="35">
        <f t="shared" si="3"/>
        <v>7351.65</v>
      </c>
      <c r="Q10" s="35">
        <f t="shared" si="4"/>
        <v>4901.1000000000004</v>
      </c>
      <c r="R10" s="33">
        <f>K10+M10+N10-O10-P10-Q10</f>
        <v>634692.44999999995</v>
      </c>
      <c r="S10" s="33">
        <f>R10*2</f>
        <v>1269384.8999999999</v>
      </c>
      <c r="T10" s="42"/>
    </row>
    <row r="11" spans="1:20" ht="20.100000000000001" customHeight="1" x14ac:dyDescent="0.2">
      <c r="A11" s="55">
        <v>4</v>
      </c>
      <c r="B11" s="104" t="s">
        <v>161</v>
      </c>
      <c r="C11" s="39" t="s">
        <v>169</v>
      </c>
      <c r="D11" s="56">
        <v>1.86</v>
      </c>
      <c r="E11" s="57"/>
      <c r="F11" s="58"/>
      <c r="G11" s="58"/>
      <c r="H11" s="59"/>
      <c r="I11" s="31"/>
      <c r="J11" s="32">
        <f>I11+E11+D11</f>
        <v>1.86</v>
      </c>
      <c r="K11" s="33">
        <f t="shared" si="0"/>
        <v>576600</v>
      </c>
      <c r="L11" s="60"/>
      <c r="M11" s="60"/>
      <c r="N11" s="35">
        <f t="shared" ref="N11" si="6">(D11+E11+I11+G11)*310000*40%</f>
        <v>230640</v>
      </c>
      <c r="O11" s="35">
        <f t="shared" ref="O11" si="7">(D11+E11+I11+G11)*310000*8%</f>
        <v>46128</v>
      </c>
      <c r="P11" s="35">
        <f t="shared" si="3"/>
        <v>8649</v>
      </c>
      <c r="Q11" s="35">
        <f t="shared" ref="Q11" si="8">(D11+E11+I11+G11)*310000*1%</f>
        <v>5766</v>
      </c>
      <c r="R11" s="33">
        <f>K11+M11+N11-O11-P11-Q11</f>
        <v>746697</v>
      </c>
      <c r="S11" s="33">
        <f>R11*2</f>
        <v>1493394</v>
      </c>
      <c r="T11" s="42"/>
    </row>
    <row r="12" spans="1:20" ht="20.100000000000001" customHeight="1" x14ac:dyDescent="0.2">
      <c r="A12" s="61">
        <v>5</v>
      </c>
      <c r="B12" s="105" t="s">
        <v>162</v>
      </c>
      <c r="C12" s="39" t="s">
        <v>169</v>
      </c>
      <c r="D12" s="62">
        <v>2.66</v>
      </c>
      <c r="E12" s="64"/>
      <c r="F12" s="63"/>
      <c r="G12" s="63"/>
      <c r="H12" s="65"/>
      <c r="I12" s="31"/>
      <c r="J12" s="32">
        <f>I12+E12+D12</f>
        <v>2.66</v>
      </c>
      <c r="K12" s="33">
        <f t="shared" si="0"/>
        <v>824600</v>
      </c>
      <c r="L12" s="66"/>
      <c r="M12" s="66"/>
      <c r="N12" s="35">
        <f t="shared" si="1"/>
        <v>329840</v>
      </c>
      <c r="O12" s="35">
        <f t="shared" si="2"/>
        <v>65968</v>
      </c>
      <c r="P12" s="35">
        <f t="shared" si="3"/>
        <v>12369</v>
      </c>
      <c r="Q12" s="35">
        <f t="shared" si="4"/>
        <v>8246</v>
      </c>
      <c r="R12" s="67">
        <f>K12+M12+N12-O12-P12-Q12</f>
        <v>1067857</v>
      </c>
      <c r="S12" s="33">
        <f t="shared" si="5"/>
        <v>4271428</v>
      </c>
      <c r="T12" s="68"/>
    </row>
    <row r="13" spans="1:20" ht="21.95" customHeight="1" x14ac:dyDescent="0.2">
      <c r="A13" s="69"/>
      <c r="B13" s="69" t="s">
        <v>11</v>
      </c>
      <c r="C13" s="69"/>
      <c r="D13" s="244">
        <f>SUM(D8:D12)</f>
        <v>13.020999999999999</v>
      </c>
      <c r="E13" s="70">
        <f>SUM(E8:E12)</f>
        <v>0.2</v>
      </c>
      <c r="F13" s="70">
        <f>SUM(F8:F12)</f>
        <v>0</v>
      </c>
      <c r="G13" s="70"/>
      <c r="H13" s="70"/>
      <c r="I13" s="71"/>
      <c r="J13" s="72">
        <f>SUM(J8:J12)</f>
        <v>13.221</v>
      </c>
      <c r="K13" s="69">
        <f>SUM(K8:K12)</f>
        <v>4098510</v>
      </c>
      <c r="L13" s="69">
        <f t="shared" ref="L13:S13" si="9">SUM(L8:L12)</f>
        <v>0</v>
      </c>
      <c r="M13" s="69">
        <f t="shared" si="9"/>
        <v>31000</v>
      </c>
      <c r="N13" s="69">
        <f t="shared" si="9"/>
        <v>1639404</v>
      </c>
      <c r="O13" s="69">
        <f t="shared" si="9"/>
        <v>327880.8</v>
      </c>
      <c r="P13" s="69">
        <f t="shared" si="9"/>
        <v>61477.65</v>
      </c>
      <c r="Q13" s="69">
        <f t="shared" si="9"/>
        <v>40985.1</v>
      </c>
      <c r="R13" s="69">
        <f t="shared" si="9"/>
        <v>5338570.45</v>
      </c>
      <c r="S13" s="69">
        <f t="shared" si="9"/>
        <v>18591502.899999999</v>
      </c>
      <c r="T13" s="69"/>
    </row>
    <row r="14" spans="1:20" ht="23.1" customHeight="1" x14ac:dyDescent="0.2">
      <c r="A14" s="74"/>
      <c r="B14" s="75" t="s">
        <v>214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97"/>
      <c r="T14" s="76"/>
    </row>
    <row r="15" spans="1:20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210" t="s">
        <v>177</v>
      </c>
      <c r="Q15" s="210"/>
      <c r="R15" s="210"/>
      <c r="S15" s="193"/>
      <c r="T15" s="79"/>
    </row>
    <row r="16" spans="1:20" ht="23.1" customHeight="1" x14ac:dyDescent="0.2">
      <c r="A16" s="74"/>
      <c r="B16" s="204" t="s">
        <v>15</v>
      </c>
      <c r="C16" s="204"/>
      <c r="D16" s="204"/>
      <c r="E16" s="74"/>
      <c r="F16" s="74"/>
      <c r="G16" s="74"/>
      <c r="H16" s="211" t="s">
        <v>48</v>
      </c>
      <c r="I16" s="211"/>
      <c r="J16" s="211"/>
      <c r="K16" s="211"/>
      <c r="L16" s="211"/>
      <c r="M16" s="91"/>
      <c r="N16" s="91"/>
      <c r="O16" s="90"/>
      <c r="P16" s="204" t="s">
        <v>16</v>
      </c>
      <c r="Q16" s="204"/>
      <c r="R16" s="204"/>
      <c r="S16" s="194"/>
      <c r="T16" s="13"/>
    </row>
    <row r="17" spans="1:20" ht="23.1" customHeight="1" x14ac:dyDescent="0.2">
      <c r="A17" s="11"/>
      <c r="B17" s="205"/>
      <c r="C17" s="205"/>
      <c r="D17" s="205"/>
      <c r="E17" s="11"/>
      <c r="F17" s="11"/>
      <c r="G17" s="11"/>
      <c r="H17" s="206"/>
      <c r="I17" s="206"/>
      <c r="J17" s="206"/>
      <c r="K17" s="206"/>
      <c r="L17" s="206"/>
      <c r="M17" s="92"/>
      <c r="N17" s="92"/>
      <c r="O17" s="82"/>
      <c r="P17" s="205"/>
      <c r="Q17" s="205"/>
      <c r="R17" s="205"/>
      <c r="S17" s="195"/>
      <c r="T17" s="81"/>
    </row>
    <row r="18" spans="1:20" s="108" customFormat="1" ht="23.1" customHeight="1" x14ac:dyDescent="0.2">
      <c r="A18" s="17"/>
      <c r="B18" s="199" t="s">
        <v>171</v>
      </c>
      <c r="C18" s="199"/>
      <c r="D18" s="199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99" t="s">
        <v>170</v>
      </c>
      <c r="Q18" s="199"/>
      <c r="R18" s="199"/>
      <c r="S18" s="192"/>
      <c r="T18" s="17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7"/>
      <c r="B21" s="199"/>
      <c r="C21" s="199"/>
      <c r="D21" s="199"/>
      <c r="E21" s="17"/>
      <c r="F21" s="17"/>
      <c r="G21" s="17"/>
      <c r="H21" s="199"/>
      <c r="I21" s="199"/>
      <c r="J21" s="199"/>
      <c r="K21" s="199"/>
      <c r="L21" s="199"/>
      <c r="M21" s="88"/>
      <c r="N21" s="88"/>
      <c r="O21" s="88"/>
      <c r="P21" s="199"/>
      <c r="Q21" s="199"/>
      <c r="R21" s="199"/>
      <c r="S21" s="192"/>
      <c r="T21" s="88"/>
    </row>
    <row r="33" spans="1:20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10"/>
      <c r="T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opLeftCell="A7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163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81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100" t="s">
        <v>164</v>
      </c>
      <c r="C8" s="39" t="s">
        <v>169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>J8*310000</f>
        <v>1131500</v>
      </c>
      <c r="L8" s="34"/>
      <c r="M8" s="33"/>
      <c r="N8" s="35">
        <f>(D8+E8+I8+G8)*310000*40%</f>
        <v>452600</v>
      </c>
      <c r="O8" s="35">
        <f>(D8+E8+I8+G8)*310000*8%</f>
        <v>90520</v>
      </c>
      <c r="P8" s="35">
        <f>(D8+E8+I8+G8)*1.5%*310000</f>
        <v>16972.5</v>
      </c>
      <c r="Q8" s="35">
        <f>(D8+E8+I8+G8)*310000*1%</f>
        <v>11315</v>
      </c>
      <c r="R8" s="33">
        <f>K8+M8+N8-O8-P8-Q8</f>
        <v>1465292.5</v>
      </c>
      <c r="S8" s="33">
        <f>R8*4</f>
        <v>5861170</v>
      </c>
      <c r="T8" s="42"/>
    </row>
    <row r="9" spans="1:20" ht="20.100000000000001" customHeight="1" x14ac:dyDescent="0.2">
      <c r="A9" s="28">
        <v>2</v>
      </c>
      <c r="B9" s="100" t="s">
        <v>165</v>
      </c>
      <c r="C9" s="28" t="s">
        <v>31</v>
      </c>
      <c r="D9" s="29">
        <v>4.6500000000000004</v>
      </c>
      <c r="E9" s="28">
        <v>0.2</v>
      </c>
      <c r="F9" s="41"/>
      <c r="G9" s="41"/>
      <c r="H9" s="43"/>
      <c r="I9" s="31"/>
      <c r="J9" s="32">
        <f>I9+E9+D9</f>
        <v>4.8500000000000005</v>
      </c>
      <c r="K9" s="33">
        <f t="shared" ref="K9:K11" si="0">J9*310000</f>
        <v>1503500.0000000002</v>
      </c>
      <c r="L9" s="34"/>
      <c r="M9" s="34"/>
      <c r="N9" s="35">
        <f t="shared" ref="N9:N11" si="1">(D9+E9+I9+G9)*310000*40%</f>
        <v>601400.00000000012</v>
      </c>
      <c r="O9" s="35">
        <f t="shared" ref="O9:O11" si="2">(D9+E9+I9+G9)*310000*8%</f>
        <v>120280.00000000001</v>
      </c>
      <c r="P9" s="35">
        <f t="shared" ref="P9:P11" si="3">(D9+E9+I9+G9)*1.5%*310000</f>
        <v>22552.500000000004</v>
      </c>
      <c r="Q9" s="35">
        <f t="shared" ref="Q9:Q11" si="4">(D9+E9+I9+G9)*310000*1%</f>
        <v>15035.000000000002</v>
      </c>
      <c r="R9" s="33">
        <f>K9+M9+N9-O9-P9-Q9</f>
        <v>1947032.5000000005</v>
      </c>
      <c r="S9" s="33">
        <f t="shared" ref="S9:S11" si="5">R9*4</f>
        <v>7788130.0000000019</v>
      </c>
      <c r="T9" s="42"/>
    </row>
    <row r="10" spans="1:20" ht="20.100000000000001" customHeight="1" x14ac:dyDescent="0.2">
      <c r="A10" s="28">
        <v>3</v>
      </c>
      <c r="B10" s="100" t="s">
        <v>166</v>
      </c>
      <c r="C10" s="39" t="s">
        <v>169</v>
      </c>
      <c r="D10" s="50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 t="shared" si="0"/>
        <v>886600</v>
      </c>
      <c r="L10" s="34"/>
      <c r="M10" s="34"/>
      <c r="N10" s="35">
        <f t="shared" si="1"/>
        <v>354640</v>
      </c>
      <c r="O10" s="35">
        <f t="shared" si="2"/>
        <v>70928</v>
      </c>
      <c r="P10" s="35">
        <f t="shared" si="3"/>
        <v>13298.999999999998</v>
      </c>
      <c r="Q10" s="35">
        <f t="shared" si="4"/>
        <v>8866</v>
      </c>
      <c r="R10" s="33">
        <f>K10+M10+N10-O10-P10-Q10</f>
        <v>1148147</v>
      </c>
      <c r="S10" s="33">
        <f t="shared" si="5"/>
        <v>4592588</v>
      </c>
      <c r="T10" s="42"/>
    </row>
    <row r="11" spans="1:20" ht="20.100000000000001" customHeight="1" x14ac:dyDescent="0.2">
      <c r="A11" s="28">
        <v>4</v>
      </c>
      <c r="B11" s="100" t="s">
        <v>167</v>
      </c>
      <c r="C11" s="39" t="s">
        <v>169</v>
      </c>
      <c r="D11" s="29">
        <v>3.96</v>
      </c>
      <c r="E11" s="40"/>
      <c r="F11" s="41"/>
      <c r="G11" s="41"/>
      <c r="H11" s="43"/>
      <c r="I11" s="31"/>
      <c r="J11" s="32">
        <f>D11</f>
        <v>3.96</v>
      </c>
      <c r="K11" s="33">
        <f t="shared" si="0"/>
        <v>1227600</v>
      </c>
      <c r="L11" s="34"/>
      <c r="M11" s="34">
        <v>31000</v>
      </c>
      <c r="N11" s="35">
        <f t="shared" si="1"/>
        <v>491040</v>
      </c>
      <c r="O11" s="35">
        <f t="shared" si="2"/>
        <v>98208</v>
      </c>
      <c r="P11" s="35">
        <f t="shared" si="3"/>
        <v>18414</v>
      </c>
      <c r="Q11" s="35">
        <f t="shared" si="4"/>
        <v>12276</v>
      </c>
      <c r="R11" s="33">
        <f>K11+M11+N11-O11-P11-Q11</f>
        <v>1620742</v>
      </c>
      <c r="S11" s="33">
        <f t="shared" si="5"/>
        <v>6482968</v>
      </c>
      <c r="T11" s="42"/>
    </row>
    <row r="12" spans="1:20" ht="21.95" customHeight="1" x14ac:dyDescent="0.2">
      <c r="A12" s="69"/>
      <c r="B12" s="69" t="s">
        <v>11</v>
      </c>
      <c r="C12" s="69"/>
      <c r="D12" s="70">
        <f>SUM(D8:D11)</f>
        <v>15.120000000000001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15.32</v>
      </c>
      <c r="K12" s="69">
        <f>SUM(K8:K11)</f>
        <v>4749200</v>
      </c>
      <c r="L12" s="73"/>
      <c r="M12" s="69">
        <f t="shared" ref="M12:S12" si="6">SUM(M8:M11)</f>
        <v>31000</v>
      </c>
      <c r="N12" s="69">
        <f t="shared" si="6"/>
        <v>1899680</v>
      </c>
      <c r="O12" s="69">
        <f t="shared" si="6"/>
        <v>379936</v>
      </c>
      <c r="P12" s="69">
        <f t="shared" si="6"/>
        <v>71238</v>
      </c>
      <c r="Q12" s="69">
        <f t="shared" si="6"/>
        <v>47492</v>
      </c>
      <c r="R12" s="69">
        <f t="shared" si="6"/>
        <v>6181214</v>
      </c>
      <c r="S12" s="69">
        <f t="shared" si="6"/>
        <v>24724856</v>
      </c>
      <c r="T12" s="69"/>
    </row>
    <row r="13" spans="1:20" ht="23.1" customHeight="1" x14ac:dyDescent="0.2">
      <c r="A13" s="74"/>
      <c r="B13" s="75" t="s">
        <v>215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197"/>
      <c r="T13" s="76"/>
    </row>
    <row r="14" spans="1:20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210" t="s">
        <v>177</v>
      </c>
      <c r="Q14" s="210"/>
      <c r="R14" s="210"/>
      <c r="S14" s="193"/>
      <c r="T14" s="79"/>
    </row>
    <row r="15" spans="1:20" ht="23.1" customHeight="1" x14ac:dyDescent="0.2">
      <c r="A15" s="74"/>
      <c r="B15" s="204" t="s">
        <v>15</v>
      </c>
      <c r="C15" s="204"/>
      <c r="D15" s="204"/>
      <c r="E15" s="74"/>
      <c r="F15" s="74"/>
      <c r="G15" s="74"/>
      <c r="H15" s="211" t="s">
        <v>48</v>
      </c>
      <c r="I15" s="211"/>
      <c r="J15" s="211"/>
      <c r="K15" s="211"/>
      <c r="L15" s="211"/>
      <c r="M15" s="96"/>
      <c r="N15" s="96"/>
      <c r="O15" s="95"/>
      <c r="P15" s="204" t="s">
        <v>16</v>
      </c>
      <c r="Q15" s="204"/>
      <c r="R15" s="204"/>
      <c r="S15" s="194"/>
      <c r="T15" s="13"/>
    </row>
    <row r="16" spans="1:20" ht="23.1" customHeight="1" x14ac:dyDescent="0.2">
      <c r="A16" s="11"/>
      <c r="B16" s="205"/>
      <c r="C16" s="205"/>
      <c r="D16" s="205"/>
      <c r="E16" s="11"/>
      <c r="F16" s="11"/>
      <c r="G16" s="11"/>
      <c r="H16" s="206"/>
      <c r="I16" s="206"/>
      <c r="J16" s="206"/>
      <c r="K16" s="206"/>
      <c r="L16" s="206"/>
      <c r="M16" s="92"/>
      <c r="N16" s="92"/>
      <c r="O16" s="82"/>
      <c r="P16" s="205"/>
      <c r="Q16" s="205"/>
      <c r="R16" s="205"/>
      <c r="S16" s="195"/>
      <c r="T16" s="81"/>
    </row>
    <row r="17" spans="1:20" s="108" customFormat="1" ht="23.1" customHeight="1" x14ac:dyDescent="0.2">
      <c r="A17" s="17"/>
      <c r="B17" s="199" t="s">
        <v>171</v>
      </c>
      <c r="C17" s="199"/>
      <c r="D17" s="199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99" t="s">
        <v>170</v>
      </c>
      <c r="Q17" s="199"/>
      <c r="R17" s="199"/>
      <c r="S17" s="192"/>
      <c r="T17" s="17"/>
    </row>
    <row r="18" spans="1:20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  <c r="T18" s="14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7"/>
      <c r="B20" s="199"/>
      <c r="C20" s="199"/>
      <c r="D20" s="199"/>
      <c r="E20" s="17"/>
      <c r="F20" s="17"/>
      <c r="G20" s="17"/>
      <c r="H20" s="199"/>
      <c r="I20" s="199"/>
      <c r="J20" s="199"/>
      <c r="K20" s="199"/>
      <c r="L20" s="199"/>
      <c r="M20" s="88"/>
      <c r="N20" s="88"/>
      <c r="O20" s="88"/>
      <c r="P20" s="199"/>
      <c r="Q20" s="199"/>
      <c r="R20" s="199"/>
      <c r="S20" s="192"/>
      <c r="T20" s="88"/>
    </row>
    <row r="32" spans="1:20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10"/>
      <c r="T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T4:T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S4:S6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abSelected="1" topLeftCell="A10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9" width="10.42578125" style="12" customWidth="1"/>
    <col min="20" max="20" width="6.140625" style="12" customWidth="1"/>
    <col min="21" max="16384" width="9.140625" style="12"/>
  </cols>
  <sheetData>
    <row r="1" spans="1:20" ht="23.1" customHeight="1" x14ac:dyDescent="0.2">
      <c r="A1" s="203" t="s">
        <v>168</v>
      </c>
      <c r="B1" s="203"/>
      <c r="C1" s="203"/>
      <c r="D1" s="203"/>
      <c r="E1" s="203"/>
      <c r="F1" s="203"/>
      <c r="G1" s="203"/>
      <c r="H1" s="203"/>
      <c r="I1" s="203"/>
      <c r="J1" s="21"/>
      <c r="K1" s="21"/>
      <c r="L1" s="23"/>
      <c r="M1" s="23"/>
      <c r="N1" s="23"/>
      <c r="O1" s="21"/>
      <c r="P1" s="21"/>
      <c r="Q1" s="21"/>
      <c r="R1" s="21"/>
      <c r="S1" s="21"/>
      <c r="T1" s="21"/>
    </row>
    <row r="2" spans="1:20" ht="23.1" customHeight="1" x14ac:dyDescent="0.2">
      <c r="A2" s="207" t="s">
        <v>176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196"/>
      <c r="T2" s="99"/>
    </row>
    <row r="3" spans="1:20" ht="23.1" customHeight="1" x14ac:dyDescent="0.2">
      <c r="A3" s="205" t="s">
        <v>181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95"/>
      <c r="T3" s="24"/>
    </row>
    <row r="4" spans="1:20" ht="29.25" customHeight="1" x14ac:dyDescent="0.2">
      <c r="A4" s="200" t="s">
        <v>0</v>
      </c>
      <c r="B4" s="200" t="s">
        <v>1</v>
      </c>
      <c r="C4" s="200" t="s">
        <v>2</v>
      </c>
      <c r="D4" s="208" t="s">
        <v>3</v>
      </c>
      <c r="E4" s="209"/>
      <c r="F4" s="209"/>
      <c r="G4" s="209"/>
      <c r="H4" s="209"/>
      <c r="I4" s="209"/>
      <c r="J4" s="209"/>
      <c r="K4" s="212"/>
      <c r="L4" s="213" t="s">
        <v>21</v>
      </c>
      <c r="M4" s="216" t="s">
        <v>32</v>
      </c>
      <c r="N4" s="217"/>
      <c r="O4" s="208" t="s">
        <v>4</v>
      </c>
      <c r="P4" s="209"/>
      <c r="Q4" s="189"/>
      <c r="R4" s="200" t="s">
        <v>5</v>
      </c>
      <c r="S4" s="200" t="s">
        <v>182</v>
      </c>
      <c r="T4" s="200" t="s">
        <v>49</v>
      </c>
    </row>
    <row r="5" spans="1:20" ht="23.1" customHeight="1" x14ac:dyDescent="0.2">
      <c r="A5" s="201"/>
      <c r="B5" s="201"/>
      <c r="C5" s="201"/>
      <c r="D5" s="200" t="s">
        <v>6</v>
      </c>
      <c r="E5" s="200" t="s">
        <v>7</v>
      </c>
      <c r="F5" s="20"/>
      <c r="G5" s="188"/>
      <c r="H5" s="209"/>
      <c r="I5" s="212"/>
      <c r="J5" s="200" t="s">
        <v>8</v>
      </c>
      <c r="K5" s="200" t="s">
        <v>43</v>
      </c>
      <c r="L5" s="214"/>
      <c r="M5" s="218"/>
      <c r="N5" s="219"/>
      <c r="O5" s="200" t="s">
        <v>9</v>
      </c>
      <c r="P5" s="200" t="s">
        <v>10</v>
      </c>
      <c r="Q5" s="191"/>
      <c r="R5" s="201"/>
      <c r="S5" s="201"/>
      <c r="T5" s="201"/>
    </row>
    <row r="6" spans="1:20" ht="35.25" customHeight="1" x14ac:dyDescent="0.2">
      <c r="A6" s="202"/>
      <c r="B6" s="202"/>
      <c r="C6" s="202"/>
      <c r="D6" s="202"/>
      <c r="E6" s="202"/>
      <c r="F6" s="20" t="s">
        <v>22</v>
      </c>
      <c r="G6" s="20" t="s">
        <v>36</v>
      </c>
      <c r="H6" s="20" t="s">
        <v>24</v>
      </c>
      <c r="I6" s="20" t="s">
        <v>17</v>
      </c>
      <c r="J6" s="202"/>
      <c r="K6" s="202"/>
      <c r="L6" s="215"/>
      <c r="M6" s="190" t="s">
        <v>33</v>
      </c>
      <c r="N6" s="190" t="s">
        <v>34</v>
      </c>
      <c r="O6" s="202"/>
      <c r="P6" s="202"/>
      <c r="Q6" s="187" t="s">
        <v>23</v>
      </c>
      <c r="R6" s="202"/>
      <c r="S6" s="202"/>
      <c r="T6" s="202"/>
    </row>
    <row r="7" spans="1:20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180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 t="s">
        <v>183</v>
      </c>
      <c r="T7" s="26">
        <v>16</v>
      </c>
    </row>
    <row r="8" spans="1:20" ht="20.100000000000001" customHeight="1" x14ac:dyDescent="0.2">
      <c r="A8" s="28">
        <v>1</v>
      </c>
      <c r="B8" s="29" t="s">
        <v>25</v>
      </c>
      <c r="C8" s="39" t="s">
        <v>169</v>
      </c>
      <c r="D8" s="50">
        <v>3.34</v>
      </c>
      <c r="E8" s="40"/>
      <c r="F8" s="41"/>
      <c r="G8" s="41"/>
      <c r="H8" s="43"/>
      <c r="I8" s="31"/>
      <c r="J8" s="32">
        <f>I8+E8+D8</f>
        <v>3.34</v>
      </c>
      <c r="K8" s="33">
        <f t="shared" ref="K8:K12" si="0">J8*1490000</f>
        <v>4976600</v>
      </c>
      <c r="L8" s="34"/>
      <c r="M8" s="34"/>
      <c r="N8" s="35">
        <f t="shared" ref="N8:N12" si="1">(D8+E8+I8+G8)*1490000*40%</f>
        <v>1990640</v>
      </c>
      <c r="O8" s="35">
        <f t="shared" ref="O8:O12" si="2">(D8+E8+I8+G8)*1490000*8%</f>
        <v>398128</v>
      </c>
      <c r="P8" s="35">
        <f t="shared" ref="P8:P12" si="3">(D8+E8+I8+G8)*1.5%*1490000</f>
        <v>74649</v>
      </c>
      <c r="Q8" s="35">
        <f t="shared" ref="Q8:Q12" si="4">(D8+E8+I8+G8)*1490000*1%</f>
        <v>49766</v>
      </c>
      <c r="R8" s="33">
        <f>K8+M8+N8-O8-P8-Q8</f>
        <v>6444697</v>
      </c>
      <c r="S8" s="33"/>
      <c r="T8" s="42"/>
    </row>
    <row r="9" spans="1:20" ht="20.100000000000001" customHeight="1" x14ac:dyDescent="0.2">
      <c r="A9" s="28">
        <v>2</v>
      </c>
      <c r="B9" s="29" t="s">
        <v>26</v>
      </c>
      <c r="C9" s="28" t="s">
        <v>31</v>
      </c>
      <c r="D9" s="29">
        <v>4.0599999999999996</v>
      </c>
      <c r="E9" s="28">
        <v>0.2</v>
      </c>
      <c r="F9" s="41"/>
      <c r="G9" s="51">
        <v>0.83</v>
      </c>
      <c r="H9" s="47" t="s">
        <v>45</v>
      </c>
      <c r="I9" s="31">
        <f t="shared" ref="I9:I11" si="5">D9*H9</f>
        <v>0.36539999999999995</v>
      </c>
      <c r="J9" s="32">
        <f>I9+E9+D9+G9</f>
        <v>5.4553999999999991</v>
      </c>
      <c r="K9" s="33">
        <f t="shared" si="0"/>
        <v>8128545.9999999991</v>
      </c>
      <c r="L9" s="34"/>
      <c r="M9" s="34"/>
      <c r="N9" s="35">
        <f t="shared" si="1"/>
        <v>3251418.4000000004</v>
      </c>
      <c r="O9" s="35">
        <f t="shared" si="2"/>
        <v>650283.68000000005</v>
      </c>
      <c r="P9" s="35">
        <f t="shared" si="3"/>
        <v>121928.19</v>
      </c>
      <c r="Q9" s="35">
        <f t="shared" si="4"/>
        <v>81285.460000000006</v>
      </c>
      <c r="R9" s="33">
        <f>K9+M9+N9-O9-P9-Q9</f>
        <v>10526467.069999998</v>
      </c>
      <c r="S9" s="33"/>
      <c r="T9" s="42"/>
    </row>
    <row r="10" spans="1:20" ht="20.100000000000001" customHeight="1" x14ac:dyDescent="0.2">
      <c r="A10" s="28">
        <v>3</v>
      </c>
      <c r="B10" s="29" t="s">
        <v>41</v>
      </c>
      <c r="C10" s="39" t="s">
        <v>169</v>
      </c>
      <c r="D10" s="29">
        <v>1.86</v>
      </c>
      <c r="E10" s="28"/>
      <c r="F10" s="41"/>
      <c r="G10" s="51"/>
      <c r="H10" s="47"/>
      <c r="I10" s="31"/>
      <c r="J10" s="32">
        <f>I10+E10+D10+G10</f>
        <v>1.86</v>
      </c>
      <c r="K10" s="33">
        <f>J10*1490000</f>
        <v>2771400</v>
      </c>
      <c r="L10" s="34"/>
      <c r="M10" s="34"/>
      <c r="N10" s="35">
        <f t="shared" si="1"/>
        <v>1108560</v>
      </c>
      <c r="O10" s="35">
        <f t="shared" si="2"/>
        <v>221712</v>
      </c>
      <c r="P10" s="35">
        <f t="shared" si="3"/>
        <v>41571</v>
      </c>
      <c r="Q10" s="35">
        <f t="shared" si="4"/>
        <v>27714</v>
      </c>
      <c r="R10" s="33">
        <f>K10+M10+N10-O10-P10-Q10</f>
        <v>3588963</v>
      </c>
      <c r="S10" s="33"/>
      <c r="T10" s="42"/>
    </row>
    <row r="11" spans="1:20" ht="20.100000000000001" customHeight="1" x14ac:dyDescent="0.2">
      <c r="A11" s="28">
        <v>4</v>
      </c>
      <c r="B11" s="29" t="s">
        <v>27</v>
      </c>
      <c r="C11" s="39" t="s">
        <v>169</v>
      </c>
      <c r="D11" s="29">
        <v>4.0599999999999996</v>
      </c>
      <c r="E11" s="40"/>
      <c r="F11" s="41"/>
      <c r="G11" s="51"/>
      <c r="H11" s="47" t="s">
        <v>44</v>
      </c>
      <c r="I11" s="31">
        <f t="shared" si="5"/>
        <v>0.24359999999999996</v>
      </c>
      <c r="J11" s="32">
        <f>I11+E11+D11</f>
        <v>4.3035999999999994</v>
      </c>
      <c r="K11" s="33">
        <f t="shared" si="0"/>
        <v>6412363.9999999991</v>
      </c>
      <c r="L11" s="34"/>
      <c r="M11" s="34"/>
      <c r="N11" s="35">
        <f t="shared" si="1"/>
        <v>2564945.5999999996</v>
      </c>
      <c r="O11" s="35">
        <f t="shared" si="2"/>
        <v>512989.11999999994</v>
      </c>
      <c r="P11" s="35">
        <f t="shared" si="3"/>
        <v>96185.459999999977</v>
      </c>
      <c r="Q11" s="35">
        <f t="shared" si="4"/>
        <v>64123.639999999992</v>
      </c>
      <c r="R11" s="33">
        <f>K11+M11+N11-O11-P11-Q11</f>
        <v>8304011.379999999</v>
      </c>
      <c r="S11" s="33"/>
      <c r="T11" s="42"/>
    </row>
    <row r="12" spans="1:20" ht="20.100000000000001" customHeight="1" x14ac:dyDescent="0.2">
      <c r="A12" s="28">
        <v>5</v>
      </c>
      <c r="B12" s="29" t="s">
        <v>28</v>
      </c>
      <c r="C12" s="39" t="s">
        <v>169</v>
      </c>
      <c r="D12" s="29">
        <v>2.66</v>
      </c>
      <c r="E12" s="40"/>
      <c r="F12" s="41"/>
      <c r="G12" s="52"/>
      <c r="H12" s="53"/>
      <c r="I12" s="31"/>
      <c r="J12" s="32">
        <f>I12+E12+D12</f>
        <v>2.66</v>
      </c>
      <c r="K12" s="33">
        <f t="shared" si="0"/>
        <v>3963400</v>
      </c>
      <c r="L12" s="34"/>
      <c r="M12" s="34">
        <v>149000</v>
      </c>
      <c r="N12" s="35">
        <f t="shared" si="1"/>
        <v>1585360</v>
      </c>
      <c r="O12" s="35">
        <f t="shared" si="2"/>
        <v>317072</v>
      </c>
      <c r="P12" s="35">
        <f t="shared" si="3"/>
        <v>59451</v>
      </c>
      <c r="Q12" s="35">
        <f t="shared" si="4"/>
        <v>39634</v>
      </c>
      <c r="R12" s="33">
        <f>K12+M12+N12-O12-P12-Q12</f>
        <v>5281603</v>
      </c>
      <c r="S12" s="33"/>
      <c r="T12" s="42"/>
    </row>
    <row r="13" spans="1:20" ht="21.95" customHeight="1" x14ac:dyDescent="0.2">
      <c r="A13" s="69"/>
      <c r="B13" s="69" t="s">
        <v>11</v>
      </c>
      <c r="C13" s="69"/>
      <c r="D13" s="70">
        <f>SUM(D8:D12)</f>
        <v>15.98</v>
      </c>
      <c r="E13" s="70">
        <f>SUM(E8:E12)</f>
        <v>0.2</v>
      </c>
      <c r="F13" s="70">
        <f>SUM(F8:F12)</f>
        <v>0</v>
      </c>
      <c r="G13" s="70">
        <v>0.83</v>
      </c>
      <c r="H13" s="70"/>
      <c r="I13" s="71">
        <f>SUM(I8:I12)</f>
        <v>0.60899999999999987</v>
      </c>
      <c r="J13" s="72">
        <f>SUM(J8:J12)</f>
        <v>17.619</v>
      </c>
      <c r="K13" s="69">
        <f>SUM(K8:K12)</f>
        <v>26252310</v>
      </c>
      <c r="L13" s="73"/>
      <c r="M13" s="69">
        <f t="shared" ref="M13:R13" si="6">SUM(M8:M12)</f>
        <v>149000</v>
      </c>
      <c r="N13" s="69">
        <f t="shared" si="6"/>
        <v>10500924</v>
      </c>
      <c r="O13" s="69">
        <f t="shared" si="6"/>
        <v>2100184.7999999998</v>
      </c>
      <c r="P13" s="69">
        <f t="shared" si="6"/>
        <v>393784.64999999997</v>
      </c>
      <c r="Q13" s="69">
        <f t="shared" si="6"/>
        <v>262523.09999999998</v>
      </c>
      <c r="R13" s="69">
        <f t="shared" si="6"/>
        <v>34145741.450000003</v>
      </c>
      <c r="S13" s="69"/>
      <c r="T13" s="69"/>
    </row>
    <row r="14" spans="1:20" ht="23.1" customHeight="1" x14ac:dyDescent="0.2">
      <c r="A14" s="74"/>
      <c r="B14" s="75" t="s">
        <v>216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97"/>
      <c r="T14" s="76"/>
    </row>
    <row r="15" spans="1:20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94"/>
      <c r="P15" s="210" t="s">
        <v>177</v>
      </c>
      <c r="Q15" s="210"/>
      <c r="R15" s="210"/>
      <c r="S15" s="193"/>
      <c r="T15" s="79"/>
    </row>
    <row r="16" spans="1:20" ht="23.1" customHeight="1" x14ac:dyDescent="0.2">
      <c r="A16" s="74"/>
      <c r="B16" s="204" t="s">
        <v>15</v>
      </c>
      <c r="C16" s="204"/>
      <c r="D16" s="204"/>
      <c r="E16" s="74"/>
      <c r="F16" s="74"/>
      <c r="G16" s="74"/>
      <c r="H16" s="211" t="s">
        <v>48</v>
      </c>
      <c r="I16" s="211"/>
      <c r="J16" s="211"/>
      <c r="K16" s="211"/>
      <c r="L16" s="211"/>
      <c r="M16" s="96"/>
      <c r="N16" s="96"/>
      <c r="O16" s="95"/>
      <c r="P16" s="204" t="s">
        <v>16</v>
      </c>
      <c r="Q16" s="204"/>
      <c r="R16" s="204"/>
      <c r="S16" s="194"/>
      <c r="T16" s="13"/>
    </row>
    <row r="17" spans="1:20" ht="23.1" customHeight="1" x14ac:dyDescent="0.2">
      <c r="A17" s="11"/>
      <c r="B17" s="205"/>
      <c r="C17" s="205"/>
      <c r="D17" s="205"/>
      <c r="E17" s="11"/>
      <c r="F17" s="11"/>
      <c r="G17" s="11"/>
      <c r="H17" s="206"/>
      <c r="I17" s="206"/>
      <c r="J17" s="206"/>
      <c r="K17" s="206"/>
      <c r="L17" s="206"/>
      <c r="M17" s="98"/>
      <c r="N17" s="98"/>
      <c r="O17" s="97"/>
      <c r="P17" s="205"/>
      <c r="Q17" s="205"/>
      <c r="R17" s="205"/>
      <c r="S17" s="195"/>
      <c r="T17" s="99"/>
    </row>
    <row r="18" spans="1:20" s="108" customFormat="1" ht="23.1" customHeight="1" x14ac:dyDescent="0.2">
      <c r="A18" s="17"/>
      <c r="B18" s="199" t="s">
        <v>171</v>
      </c>
      <c r="C18" s="199"/>
      <c r="D18" s="199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99" t="s">
        <v>170</v>
      </c>
      <c r="Q18" s="199"/>
      <c r="R18" s="199"/>
      <c r="S18" s="192"/>
      <c r="T18" s="17"/>
    </row>
    <row r="19" spans="1:20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  <c r="T19" s="14"/>
    </row>
    <row r="20" spans="1:20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  <c r="T20" s="14"/>
    </row>
    <row r="21" spans="1:20" ht="23.1" customHeight="1" x14ac:dyDescent="0.2">
      <c r="A21" s="17"/>
      <c r="B21" s="199"/>
      <c r="C21" s="199"/>
      <c r="D21" s="199"/>
      <c r="E21" s="17"/>
      <c r="F21" s="17"/>
      <c r="G21" s="17"/>
      <c r="H21" s="199"/>
      <c r="I21" s="199"/>
      <c r="J21" s="199"/>
      <c r="K21" s="199"/>
      <c r="L21" s="199"/>
      <c r="M21" s="93"/>
      <c r="N21" s="93"/>
      <c r="O21" s="93"/>
      <c r="P21" s="199"/>
      <c r="Q21" s="199"/>
      <c r="R21" s="199"/>
      <c r="S21" s="192"/>
      <c r="T21" s="93"/>
    </row>
    <row r="33" spans="1:20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10"/>
      <c r="T33" s="6"/>
    </row>
  </sheetData>
  <mergeCells count="32"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  <mergeCell ref="T4:T6"/>
    <mergeCell ref="D5:D6"/>
    <mergeCell ref="E5:E6"/>
    <mergeCell ref="H5:I5"/>
    <mergeCell ref="J5:J6"/>
    <mergeCell ref="K5:K6"/>
    <mergeCell ref="O5:O6"/>
    <mergeCell ref="P5:P6"/>
    <mergeCell ref="S4:S6"/>
    <mergeCell ref="B18:D18"/>
    <mergeCell ref="P18:R18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24</vt:i4>
      </vt:variant>
    </vt:vector>
  </HeadingPairs>
  <TitlesOfParts>
    <vt:vector size="49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'Minh Tâm '!Print_Titles</vt:lpstr>
      <vt:lpstr>'Tân Châu 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2023-11-23T02:38:45Z</cp:lastPrinted>
  <dcterms:created xsi:type="dcterms:W3CDTF">2018-12-11T08:42:54Z</dcterms:created>
  <dcterms:modified xsi:type="dcterms:W3CDTF">2023-12-17T03:49:36Z</dcterms:modified>
</cp:coreProperties>
</file>