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6" activeTab="24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N9" i="115" l="1"/>
  <c r="O9" i="115"/>
  <c r="P9" i="115"/>
  <c r="Q9" i="115"/>
  <c r="N10" i="115"/>
  <c r="O10" i="115"/>
  <c r="P10" i="115"/>
  <c r="Q10" i="115"/>
  <c r="N11" i="115"/>
  <c r="O11" i="115"/>
  <c r="P11" i="115"/>
  <c r="Q11" i="115"/>
  <c r="N12" i="115"/>
  <c r="O12" i="115"/>
  <c r="P12" i="115"/>
  <c r="Q12" i="115"/>
  <c r="Q8" i="115"/>
  <c r="P8" i="115"/>
  <c r="O8" i="115"/>
  <c r="N8" i="115"/>
  <c r="K9" i="115"/>
  <c r="K10" i="115"/>
  <c r="K11" i="115"/>
  <c r="K12" i="115"/>
  <c r="K8" i="115"/>
  <c r="N9" i="112"/>
  <c r="O9" i="112"/>
  <c r="P9" i="112"/>
  <c r="Q9" i="112"/>
  <c r="N10" i="112"/>
  <c r="O10" i="112"/>
  <c r="P10" i="112"/>
  <c r="Q10" i="112"/>
  <c r="N11" i="112"/>
  <c r="O11" i="112"/>
  <c r="P11" i="112"/>
  <c r="Q11" i="112"/>
  <c r="Q8" i="112"/>
  <c r="P8" i="112"/>
  <c r="O8" i="112"/>
  <c r="N8" i="112"/>
  <c r="K9" i="112"/>
  <c r="K10" i="112"/>
  <c r="K11" i="112"/>
  <c r="K8" i="112"/>
  <c r="O9" i="113"/>
  <c r="P9" i="113"/>
  <c r="Q9" i="113"/>
  <c r="O10" i="113"/>
  <c r="P10" i="113"/>
  <c r="Q10" i="113"/>
  <c r="O11" i="113"/>
  <c r="P11" i="113"/>
  <c r="Q11" i="113"/>
  <c r="Q8" i="113"/>
  <c r="P8" i="113"/>
  <c r="O8" i="113"/>
  <c r="N9" i="113"/>
  <c r="N10" i="113"/>
  <c r="N11" i="113"/>
  <c r="N8" i="113"/>
  <c r="K9" i="113"/>
  <c r="K10" i="113"/>
  <c r="K11" i="113"/>
  <c r="K8" i="113"/>
  <c r="N9" i="111"/>
  <c r="O9" i="111"/>
  <c r="P9" i="111"/>
  <c r="Q9" i="111"/>
  <c r="N10" i="111"/>
  <c r="O10" i="111"/>
  <c r="P10" i="111"/>
  <c r="Q10" i="111"/>
  <c r="N11" i="111"/>
  <c r="O11" i="111"/>
  <c r="P11" i="111"/>
  <c r="Q11" i="111"/>
  <c r="Q8" i="111"/>
  <c r="P8" i="111"/>
  <c r="O8" i="111"/>
  <c r="N8" i="111"/>
  <c r="K9" i="111"/>
  <c r="K10" i="111"/>
  <c r="K11" i="111"/>
  <c r="K8" i="111"/>
  <c r="N10" i="110"/>
  <c r="O10" i="110"/>
  <c r="P10" i="110"/>
  <c r="Q10" i="110"/>
  <c r="N11" i="110"/>
  <c r="O11" i="110"/>
  <c r="P11" i="110"/>
  <c r="Q11" i="110"/>
  <c r="N12" i="110"/>
  <c r="O12" i="110"/>
  <c r="P12" i="110"/>
  <c r="Q12" i="110"/>
  <c r="N13" i="110"/>
  <c r="O13" i="110"/>
  <c r="P13" i="110"/>
  <c r="Q13" i="110"/>
  <c r="Q9" i="110"/>
  <c r="P9" i="110"/>
  <c r="O9" i="110"/>
  <c r="N9" i="110"/>
  <c r="K10" i="110"/>
  <c r="K11" i="110"/>
  <c r="K12" i="110"/>
  <c r="K13" i="110"/>
  <c r="K9" i="110"/>
  <c r="Q9" i="108"/>
  <c r="Q10" i="108"/>
  <c r="Q11" i="108"/>
  <c r="Q8" i="108"/>
  <c r="P9" i="108"/>
  <c r="P10" i="108"/>
  <c r="P11" i="108"/>
  <c r="P8" i="108"/>
  <c r="O9" i="108"/>
  <c r="O10" i="108"/>
  <c r="O11" i="108"/>
  <c r="O8" i="108"/>
  <c r="N9" i="108"/>
  <c r="N10" i="108"/>
  <c r="N11" i="108"/>
  <c r="N8" i="108"/>
  <c r="K9" i="108"/>
  <c r="K10" i="108"/>
  <c r="K11" i="108"/>
  <c r="K8" i="108"/>
  <c r="N9" i="107"/>
  <c r="O9" i="107"/>
  <c r="P9" i="107"/>
  <c r="Q9" i="107"/>
  <c r="N10" i="107"/>
  <c r="O10" i="107"/>
  <c r="P10" i="107"/>
  <c r="Q10" i="107"/>
  <c r="N11" i="107"/>
  <c r="O11" i="107"/>
  <c r="P11" i="107"/>
  <c r="Q11" i="107"/>
  <c r="Q8" i="107"/>
  <c r="P8" i="107"/>
  <c r="O8" i="107"/>
  <c r="N8" i="107"/>
  <c r="O9" i="106"/>
  <c r="P9" i="106"/>
  <c r="Q9" i="106"/>
  <c r="O10" i="106"/>
  <c r="P10" i="106"/>
  <c r="Q10" i="106"/>
  <c r="O11" i="106"/>
  <c r="P11" i="106"/>
  <c r="Q11" i="106"/>
  <c r="Q8" i="106"/>
  <c r="P8" i="106"/>
  <c r="O8" i="106"/>
  <c r="N9" i="106"/>
  <c r="N10" i="106"/>
  <c r="N11" i="106"/>
  <c r="N8" i="106"/>
  <c r="K9" i="106"/>
  <c r="K10" i="106"/>
  <c r="K11" i="106"/>
  <c r="K8" i="106"/>
  <c r="K9" i="105"/>
  <c r="K10" i="105"/>
  <c r="K11" i="105"/>
  <c r="K8" i="105"/>
  <c r="N8" i="105"/>
  <c r="N9" i="105"/>
  <c r="O9" i="105"/>
  <c r="P9" i="105"/>
  <c r="Q9" i="105"/>
  <c r="N10" i="105"/>
  <c r="O10" i="105"/>
  <c r="P10" i="105"/>
  <c r="Q10" i="105"/>
  <c r="N11" i="105"/>
  <c r="O11" i="105"/>
  <c r="P11" i="105"/>
  <c r="Q11" i="105"/>
  <c r="Q8" i="105"/>
  <c r="P8" i="105"/>
  <c r="O8" i="105"/>
  <c r="N9" i="104"/>
  <c r="O9" i="104"/>
  <c r="P9" i="104"/>
  <c r="Q9" i="104"/>
  <c r="N10" i="104"/>
  <c r="O10" i="104"/>
  <c r="P10" i="104"/>
  <c r="Q10" i="104"/>
  <c r="N11" i="104"/>
  <c r="O11" i="104"/>
  <c r="P11" i="104"/>
  <c r="Q11" i="104"/>
  <c r="Q8" i="104"/>
  <c r="P8" i="104"/>
  <c r="O8" i="104"/>
  <c r="N8" i="104"/>
  <c r="K9" i="104"/>
  <c r="K10" i="104"/>
  <c r="K11" i="104"/>
  <c r="K8" i="104"/>
  <c r="N9" i="103"/>
  <c r="O9" i="103"/>
  <c r="P9" i="103"/>
  <c r="Q9" i="103"/>
  <c r="N10" i="103"/>
  <c r="O10" i="103"/>
  <c r="P10" i="103"/>
  <c r="Q10" i="103"/>
  <c r="N11" i="103"/>
  <c r="O11" i="103"/>
  <c r="P11" i="103"/>
  <c r="Q11" i="103"/>
  <c r="N12" i="103"/>
  <c r="O12" i="103"/>
  <c r="P12" i="103"/>
  <c r="Q12" i="103"/>
  <c r="Q8" i="103"/>
  <c r="P8" i="103"/>
  <c r="O8" i="103"/>
  <c r="N8" i="103"/>
  <c r="K9" i="103"/>
  <c r="K10" i="103"/>
  <c r="K11" i="103"/>
  <c r="K12" i="103"/>
  <c r="K8" i="103"/>
  <c r="Q9" i="102"/>
  <c r="Q10" i="102"/>
  <c r="Q8" i="102"/>
  <c r="P9" i="102"/>
  <c r="P10" i="102"/>
  <c r="P8" i="102"/>
  <c r="O9" i="102"/>
  <c r="O10" i="102"/>
  <c r="O8" i="102"/>
  <c r="N9" i="102"/>
  <c r="N10" i="102"/>
  <c r="N8" i="102"/>
  <c r="K9" i="102"/>
  <c r="K10" i="102"/>
  <c r="K8" i="102"/>
  <c r="Q9" i="101"/>
  <c r="Q10" i="101"/>
  <c r="Q11" i="101"/>
  <c r="Q8" i="101"/>
  <c r="P9" i="101"/>
  <c r="P10" i="101"/>
  <c r="P11" i="101"/>
  <c r="P8" i="101"/>
  <c r="O9" i="101"/>
  <c r="O10" i="101"/>
  <c r="O11" i="101"/>
  <c r="O8" i="101"/>
  <c r="N9" i="101"/>
  <c r="N10" i="101"/>
  <c r="N11" i="101"/>
  <c r="N8" i="101"/>
  <c r="K9" i="101"/>
  <c r="K10" i="101"/>
  <c r="K11" i="101"/>
  <c r="K8" i="101"/>
  <c r="Q9" i="100"/>
  <c r="Q10" i="100"/>
  <c r="Q11" i="100"/>
  <c r="Q8" i="100"/>
  <c r="P9" i="100"/>
  <c r="P10" i="100"/>
  <c r="P11" i="100"/>
  <c r="P8" i="100"/>
  <c r="O9" i="100"/>
  <c r="O10" i="100"/>
  <c r="O11" i="100"/>
  <c r="O8" i="100"/>
  <c r="N9" i="100"/>
  <c r="N10" i="100"/>
  <c r="N11" i="100"/>
  <c r="N8" i="100"/>
  <c r="K9" i="100"/>
  <c r="K10" i="100"/>
  <c r="K11" i="100"/>
  <c r="K8" i="100"/>
  <c r="N10" i="99"/>
  <c r="Q9" i="99"/>
  <c r="Q10" i="99"/>
  <c r="Q11" i="99"/>
  <c r="Q8" i="99"/>
  <c r="P9" i="99"/>
  <c r="P10" i="99"/>
  <c r="P11" i="99"/>
  <c r="P8" i="99"/>
  <c r="O9" i="99"/>
  <c r="O10" i="99"/>
  <c r="O11" i="99"/>
  <c r="O8" i="99"/>
  <c r="N9" i="99"/>
  <c r="N11" i="99"/>
  <c r="N8" i="99"/>
  <c r="K9" i="99"/>
  <c r="K10" i="99"/>
  <c r="K11" i="99"/>
  <c r="K8" i="99"/>
  <c r="N9" i="98"/>
  <c r="N10" i="98"/>
  <c r="N11" i="98"/>
  <c r="N12" i="98"/>
  <c r="N13" i="98"/>
  <c r="N8" i="98"/>
  <c r="Q9" i="98"/>
  <c r="Q10" i="98"/>
  <c r="Q11" i="98"/>
  <c r="Q12" i="98"/>
  <c r="Q13" i="98"/>
  <c r="Q8" i="98"/>
  <c r="P9" i="98"/>
  <c r="P10" i="98"/>
  <c r="P11" i="98"/>
  <c r="P12" i="98"/>
  <c r="P13" i="98"/>
  <c r="P8" i="98"/>
  <c r="O9" i="98"/>
  <c r="O10" i="98"/>
  <c r="O11" i="98"/>
  <c r="O12" i="98"/>
  <c r="O13" i="98"/>
  <c r="O8" i="98"/>
  <c r="K9" i="98"/>
  <c r="K10" i="98"/>
  <c r="K11" i="98"/>
  <c r="K12" i="98"/>
  <c r="K13" i="98"/>
  <c r="K8" i="98"/>
  <c r="Q9" i="97"/>
  <c r="Q10" i="97"/>
  <c r="Q11" i="97"/>
  <c r="Q8" i="97"/>
  <c r="P9" i="97"/>
  <c r="P10" i="97"/>
  <c r="P11" i="97"/>
  <c r="P8" i="97"/>
  <c r="O9" i="97"/>
  <c r="O10" i="97"/>
  <c r="O11" i="97"/>
  <c r="O8" i="97"/>
  <c r="N9" i="97"/>
  <c r="N10" i="97"/>
  <c r="N11" i="97"/>
  <c r="N8" i="97"/>
  <c r="K9" i="97"/>
  <c r="K10" i="97"/>
  <c r="K11" i="97"/>
  <c r="K8" i="97"/>
  <c r="K8" i="96"/>
  <c r="P9" i="96"/>
  <c r="P10" i="96"/>
  <c r="P11" i="96"/>
  <c r="P8" i="96"/>
  <c r="O9" i="96"/>
  <c r="O10" i="96"/>
  <c r="O11" i="96"/>
  <c r="O8" i="96"/>
  <c r="Q9" i="96"/>
  <c r="Q10" i="96"/>
  <c r="Q11" i="96"/>
  <c r="Q8" i="96"/>
  <c r="N9" i="96"/>
  <c r="N10" i="96"/>
  <c r="N11" i="96"/>
  <c r="N8" i="96"/>
  <c r="K9" i="96"/>
  <c r="K10" i="96"/>
  <c r="K11" i="96"/>
  <c r="Q9" i="95" l="1"/>
  <c r="Q10" i="95"/>
  <c r="Q8" i="95"/>
  <c r="P9" i="95"/>
  <c r="P10" i="95"/>
  <c r="P8" i="95"/>
  <c r="O9" i="95"/>
  <c r="O10" i="95"/>
  <c r="O8" i="95"/>
  <c r="N9" i="95"/>
  <c r="N10" i="95"/>
  <c r="N8" i="95"/>
  <c r="K9" i="95"/>
  <c r="K10" i="95"/>
  <c r="K8" i="95"/>
  <c r="R13" i="94"/>
  <c r="Q9" i="94"/>
  <c r="Q10" i="94"/>
  <c r="Q11" i="94"/>
  <c r="Q12" i="94"/>
  <c r="Q8" i="94"/>
  <c r="P9" i="94"/>
  <c r="P10" i="94"/>
  <c r="P11" i="94"/>
  <c r="P12" i="94"/>
  <c r="P8" i="94"/>
  <c r="O9" i="94"/>
  <c r="O10" i="94"/>
  <c r="O11" i="94"/>
  <c r="O12" i="94"/>
  <c r="O8" i="94"/>
  <c r="N9" i="94"/>
  <c r="N10" i="94"/>
  <c r="N11" i="94"/>
  <c r="N12" i="94"/>
  <c r="N8" i="94"/>
  <c r="K9" i="94"/>
  <c r="K10" i="94"/>
  <c r="K11" i="94"/>
  <c r="K12" i="94"/>
  <c r="K8" i="94"/>
  <c r="Q9" i="93"/>
  <c r="Q10" i="93"/>
  <c r="Q11" i="93"/>
  <c r="Q8" i="93"/>
  <c r="P11" i="93"/>
  <c r="P9" i="93"/>
  <c r="P10" i="93"/>
  <c r="P8" i="93"/>
  <c r="O9" i="93"/>
  <c r="O10" i="93"/>
  <c r="O11" i="93"/>
  <c r="O8" i="93"/>
  <c r="N9" i="93"/>
  <c r="N10" i="93"/>
  <c r="N11" i="93"/>
  <c r="N8" i="93"/>
  <c r="K9" i="93"/>
  <c r="K10" i="93"/>
  <c r="K11" i="93"/>
  <c r="K8" i="93"/>
  <c r="P11" i="92"/>
  <c r="Q11" i="92"/>
  <c r="P12" i="92"/>
  <c r="Q12" i="92"/>
  <c r="P13" i="92"/>
  <c r="Q13" i="92"/>
  <c r="P14" i="92"/>
  <c r="Q14" i="92"/>
  <c r="P15" i="92"/>
  <c r="Q15" i="92"/>
  <c r="Q10" i="92"/>
  <c r="P10" i="92"/>
  <c r="O11" i="92"/>
  <c r="O12" i="92"/>
  <c r="O13" i="92"/>
  <c r="O14" i="92"/>
  <c r="O15" i="92"/>
  <c r="O10" i="92"/>
  <c r="N11" i="92"/>
  <c r="N12" i="92"/>
  <c r="N13" i="92"/>
  <c r="N14" i="92"/>
  <c r="N15" i="92"/>
  <c r="N10" i="92"/>
  <c r="K11" i="92"/>
  <c r="K12" i="92"/>
  <c r="K13" i="92"/>
  <c r="K14" i="92"/>
  <c r="K15" i="92"/>
  <c r="K10" i="92"/>
  <c r="K10" i="91"/>
  <c r="K11" i="91"/>
  <c r="K12" i="91"/>
  <c r="K9" i="91"/>
  <c r="Q10" i="91"/>
  <c r="Q11" i="91"/>
  <c r="Q12" i="91"/>
  <c r="Q9" i="91"/>
  <c r="P10" i="91"/>
  <c r="P11" i="91"/>
  <c r="P12" i="91"/>
  <c r="P9" i="91"/>
  <c r="O10" i="91"/>
  <c r="O11" i="91"/>
  <c r="O12" i="91"/>
  <c r="O9" i="91"/>
  <c r="N10" i="91"/>
  <c r="N11" i="91"/>
  <c r="N12" i="91"/>
  <c r="N9" i="91"/>
  <c r="R10" i="90"/>
  <c r="R11" i="90"/>
  <c r="R12" i="90"/>
  <c r="R9" i="91" l="1"/>
  <c r="R13" i="90"/>
  <c r="Q10" i="90"/>
  <c r="Q11" i="90"/>
  <c r="Q12" i="90"/>
  <c r="P10" i="90"/>
  <c r="P11" i="90"/>
  <c r="P12" i="90"/>
  <c r="N10" i="90"/>
  <c r="N11" i="90"/>
  <c r="N12" i="90"/>
  <c r="O10" i="90"/>
  <c r="O11" i="90"/>
  <c r="O12" i="90"/>
  <c r="Q9" i="90"/>
  <c r="P9" i="90"/>
  <c r="O9" i="90"/>
  <c r="N9" i="90"/>
  <c r="K10" i="90"/>
  <c r="K11" i="90"/>
  <c r="K12" i="90"/>
  <c r="K9" i="90"/>
  <c r="R9" i="109" l="1"/>
  <c r="R10" i="109"/>
  <c r="R11" i="109"/>
  <c r="Q9" i="109"/>
  <c r="Q10" i="109"/>
  <c r="Q11" i="109"/>
  <c r="P9" i="109"/>
  <c r="P10" i="109"/>
  <c r="P11" i="109"/>
  <c r="O9" i="109"/>
  <c r="O10" i="109"/>
  <c r="O11" i="109"/>
  <c r="N9" i="109"/>
  <c r="N10" i="109"/>
  <c r="N11" i="109"/>
  <c r="K9" i="109"/>
  <c r="K10" i="109"/>
  <c r="K11" i="109"/>
  <c r="Q8" i="109"/>
  <c r="P8" i="109"/>
  <c r="O8" i="109"/>
  <c r="N8" i="109"/>
  <c r="K8" i="109"/>
  <c r="L12" i="113" l="1"/>
  <c r="M12" i="113"/>
  <c r="N12" i="113"/>
  <c r="O12" i="113"/>
  <c r="P12" i="113"/>
  <c r="Q12" i="113"/>
  <c r="K12" i="113"/>
  <c r="J12" i="113"/>
  <c r="L12" i="111"/>
  <c r="M12" i="111"/>
  <c r="N12" i="111"/>
  <c r="O12" i="111"/>
  <c r="P12" i="111"/>
  <c r="Q12" i="111"/>
  <c r="K12" i="111"/>
  <c r="D12" i="111"/>
  <c r="L12" i="108"/>
  <c r="M12" i="108"/>
  <c r="N12" i="108"/>
  <c r="O12" i="108"/>
  <c r="P12" i="108"/>
  <c r="Q12" i="108"/>
  <c r="K12" i="108"/>
  <c r="J12" i="108"/>
  <c r="J9" i="108"/>
  <c r="D12" i="108"/>
  <c r="Q13" i="103"/>
  <c r="O13" i="103"/>
  <c r="P13" i="103"/>
  <c r="N13" i="103"/>
  <c r="L13" i="103"/>
  <c r="M13" i="103"/>
  <c r="K13" i="103"/>
  <c r="J13" i="103"/>
  <c r="D13" i="103"/>
  <c r="J11" i="103"/>
  <c r="R11" i="103" s="1"/>
  <c r="D11" i="95" l="1"/>
  <c r="L13" i="94"/>
  <c r="M13" i="94"/>
  <c r="N13" i="94"/>
  <c r="O13" i="94"/>
  <c r="P13" i="94"/>
  <c r="Q13" i="94"/>
  <c r="K13" i="94"/>
  <c r="E13" i="94"/>
  <c r="F13" i="94"/>
  <c r="H13" i="94"/>
  <c r="I13" i="94"/>
  <c r="J13" i="94"/>
  <c r="D13" i="94"/>
  <c r="J12" i="94"/>
  <c r="R12" i="94" s="1"/>
  <c r="J11" i="94"/>
  <c r="R11" i="94" s="1"/>
  <c r="D12" i="112" l="1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J12" i="115"/>
  <c r="I11" i="115"/>
  <c r="J10" i="115"/>
  <c r="I9" i="115"/>
  <c r="J8" i="115"/>
  <c r="G12" i="106"/>
  <c r="Q32" i="113"/>
  <c r="P32" i="113"/>
  <c r="O32" i="113"/>
  <c r="N32" i="113"/>
  <c r="J32" i="113"/>
  <c r="K32" i="113" s="1"/>
  <c r="F12" i="113"/>
  <c r="E12" i="113"/>
  <c r="J11" i="113"/>
  <c r="D12" i="113"/>
  <c r="J9" i="113"/>
  <c r="J8" i="113"/>
  <c r="Q32" i="112"/>
  <c r="P32" i="112"/>
  <c r="O32" i="112"/>
  <c r="N32" i="112"/>
  <c r="J32" i="112"/>
  <c r="K32" i="112" s="1"/>
  <c r="J11" i="112"/>
  <c r="J10" i="112"/>
  <c r="J9" i="112"/>
  <c r="J8" i="112"/>
  <c r="N12" i="112"/>
  <c r="Q32" i="111"/>
  <c r="P32" i="111"/>
  <c r="O32" i="111"/>
  <c r="N32" i="111"/>
  <c r="J32" i="111"/>
  <c r="K32" i="111" s="1"/>
  <c r="F12" i="111"/>
  <c r="E12" i="111"/>
  <c r="J11" i="111"/>
  <c r="J10" i="111"/>
  <c r="J9" i="111"/>
  <c r="J8" i="111"/>
  <c r="Q34" i="110"/>
  <c r="P34" i="110"/>
  <c r="O34" i="110"/>
  <c r="N34" i="110"/>
  <c r="J34" i="110"/>
  <c r="K34" i="110" s="1"/>
  <c r="M14" i="110"/>
  <c r="F14" i="110"/>
  <c r="E14" i="110"/>
  <c r="D14" i="110"/>
  <c r="I13" i="110"/>
  <c r="J12" i="110"/>
  <c r="J11" i="110"/>
  <c r="J10" i="110"/>
  <c r="J9" i="110"/>
  <c r="I14" i="110"/>
  <c r="Q32" i="109"/>
  <c r="P32" i="109"/>
  <c r="O32" i="109"/>
  <c r="N32" i="109"/>
  <c r="J32" i="109"/>
  <c r="K32" i="109" s="1"/>
  <c r="M12" i="109"/>
  <c r="F12" i="109"/>
  <c r="E12" i="109"/>
  <c r="D12" i="109"/>
  <c r="J11" i="109"/>
  <c r="J10" i="109"/>
  <c r="J9" i="109"/>
  <c r="J8" i="109"/>
  <c r="I12" i="109"/>
  <c r="Q32" i="108"/>
  <c r="P32" i="108"/>
  <c r="O32" i="108"/>
  <c r="N32" i="108"/>
  <c r="J32" i="108"/>
  <c r="K32" i="108" s="1"/>
  <c r="F12" i="108"/>
  <c r="E12" i="108"/>
  <c r="J11" i="108"/>
  <c r="J10" i="108"/>
  <c r="J8" i="108"/>
  <c r="Q32" i="107"/>
  <c r="P32" i="107"/>
  <c r="O32" i="107"/>
  <c r="N32" i="107"/>
  <c r="J32" i="107"/>
  <c r="K32" i="107" s="1"/>
  <c r="M12" i="107"/>
  <c r="F12" i="107"/>
  <c r="E12" i="107"/>
  <c r="J11" i="107"/>
  <c r="K11" i="107" s="1"/>
  <c r="J10" i="107"/>
  <c r="K10" i="107" s="1"/>
  <c r="J9" i="107"/>
  <c r="K9" i="107" s="1"/>
  <c r="J8" i="107"/>
  <c r="K8" i="107" s="1"/>
  <c r="Q32" i="106"/>
  <c r="P32" i="106"/>
  <c r="O32" i="106"/>
  <c r="N32" i="106"/>
  <c r="J32" i="106"/>
  <c r="K32" i="106" s="1"/>
  <c r="M12" i="106"/>
  <c r="F12" i="106"/>
  <c r="E12" i="106"/>
  <c r="D12" i="106"/>
  <c r="J11" i="106"/>
  <c r="R11" i="106" s="1"/>
  <c r="I10" i="106"/>
  <c r="J9" i="106"/>
  <c r="J8" i="106"/>
  <c r="Q32" i="105"/>
  <c r="P32" i="105"/>
  <c r="O32" i="105"/>
  <c r="N32" i="105"/>
  <c r="J32" i="105"/>
  <c r="K32" i="105" s="1"/>
  <c r="R32" i="105" s="1"/>
  <c r="M12" i="105"/>
  <c r="F12" i="105"/>
  <c r="E12" i="105"/>
  <c r="J11" i="105"/>
  <c r="J10" i="105"/>
  <c r="J9" i="105"/>
  <c r="J8" i="105"/>
  <c r="Q32" i="104"/>
  <c r="P32" i="104"/>
  <c r="O32" i="104"/>
  <c r="N32" i="104"/>
  <c r="J32" i="104"/>
  <c r="K32" i="104" s="1"/>
  <c r="R32" i="104" s="1"/>
  <c r="M12" i="104"/>
  <c r="F12" i="104"/>
  <c r="E12" i="104"/>
  <c r="D12" i="104"/>
  <c r="J11" i="104"/>
  <c r="J10" i="104"/>
  <c r="J9" i="104"/>
  <c r="I8" i="104"/>
  <c r="Q33" i="103"/>
  <c r="P33" i="103"/>
  <c r="O33" i="103"/>
  <c r="N33" i="103"/>
  <c r="J33" i="103"/>
  <c r="K33" i="103" s="1"/>
  <c r="J12" i="103"/>
  <c r="J10" i="103"/>
  <c r="J9" i="103"/>
  <c r="J8" i="103"/>
  <c r="Q31" i="102"/>
  <c r="P31" i="102"/>
  <c r="O31" i="102"/>
  <c r="N31" i="102"/>
  <c r="J31" i="102"/>
  <c r="K31" i="102" s="1"/>
  <c r="M11" i="102"/>
  <c r="F11" i="102"/>
  <c r="E11" i="102"/>
  <c r="D11" i="102"/>
  <c r="J10" i="102"/>
  <c r="J9" i="102"/>
  <c r="J8" i="102"/>
  <c r="Q32" i="101"/>
  <c r="P32" i="101"/>
  <c r="O32" i="101"/>
  <c r="N32" i="101"/>
  <c r="J32" i="101"/>
  <c r="K32" i="101" s="1"/>
  <c r="R32" i="101" s="1"/>
  <c r="M12" i="101"/>
  <c r="F12" i="101"/>
  <c r="E12" i="101"/>
  <c r="D12" i="101"/>
  <c r="J11" i="101"/>
  <c r="J9" i="101"/>
  <c r="J8" i="101"/>
  <c r="Q32" i="100"/>
  <c r="P32" i="100"/>
  <c r="O32" i="100"/>
  <c r="N32" i="100"/>
  <c r="J32" i="100"/>
  <c r="K32" i="100" s="1"/>
  <c r="M12" i="100"/>
  <c r="F12" i="100"/>
  <c r="E12" i="100"/>
  <c r="D12" i="100"/>
  <c r="J11" i="100"/>
  <c r="J10" i="100"/>
  <c r="J9" i="100"/>
  <c r="R9" i="100" s="1"/>
  <c r="I8" i="100"/>
  <c r="I12" i="100"/>
  <c r="Q32" i="99"/>
  <c r="P32" i="99"/>
  <c r="O32" i="99"/>
  <c r="N32" i="99"/>
  <c r="J32" i="99"/>
  <c r="K32" i="99" s="1"/>
  <c r="M12" i="99"/>
  <c r="F12" i="99"/>
  <c r="E12" i="99"/>
  <c r="D12" i="99"/>
  <c r="J11" i="99"/>
  <c r="J10" i="99"/>
  <c r="I9" i="99"/>
  <c r="I8" i="99"/>
  <c r="Q34" i="98"/>
  <c r="P34" i="98"/>
  <c r="O34" i="98"/>
  <c r="N34" i="98"/>
  <c r="J34" i="98"/>
  <c r="K34" i="98" s="1"/>
  <c r="M14" i="98"/>
  <c r="F14" i="98"/>
  <c r="E14" i="98"/>
  <c r="D14" i="98"/>
  <c r="J13" i="98"/>
  <c r="J12" i="98"/>
  <c r="I11" i="98"/>
  <c r="J10" i="98"/>
  <c r="J9" i="98"/>
  <c r="J8" i="98"/>
  <c r="Q32" i="97"/>
  <c r="P32" i="97"/>
  <c r="O32" i="97"/>
  <c r="N32" i="97"/>
  <c r="J32" i="97"/>
  <c r="K32" i="97" s="1"/>
  <c r="M12" i="97"/>
  <c r="F12" i="97"/>
  <c r="E12" i="97"/>
  <c r="D12" i="97"/>
  <c r="J11" i="97"/>
  <c r="J10" i="97"/>
  <c r="I9" i="97"/>
  <c r="I8" i="97"/>
  <c r="Q32" i="96"/>
  <c r="P32" i="96"/>
  <c r="O32" i="96"/>
  <c r="N32" i="96"/>
  <c r="J32" i="96"/>
  <c r="K32" i="96" s="1"/>
  <c r="M12" i="96"/>
  <c r="F12" i="96"/>
  <c r="E12" i="96"/>
  <c r="D12" i="96"/>
  <c r="J11" i="96"/>
  <c r="J10" i="96"/>
  <c r="I9" i="96"/>
  <c r="J8" i="96"/>
  <c r="I12" i="96"/>
  <c r="Q31" i="95"/>
  <c r="P31" i="95"/>
  <c r="O31" i="95"/>
  <c r="N31" i="95"/>
  <c r="J31" i="95"/>
  <c r="K31" i="95" s="1"/>
  <c r="M11" i="95"/>
  <c r="F11" i="95"/>
  <c r="E11" i="95"/>
  <c r="J10" i="95"/>
  <c r="J9" i="95"/>
  <c r="J8" i="95"/>
  <c r="Q33" i="94"/>
  <c r="P33" i="94"/>
  <c r="O33" i="94"/>
  <c r="N33" i="94"/>
  <c r="J33" i="94"/>
  <c r="K33" i="94" s="1"/>
  <c r="J10" i="94"/>
  <c r="I9" i="94"/>
  <c r="J8" i="94"/>
  <c r="Q32" i="93"/>
  <c r="P32" i="93"/>
  <c r="O32" i="93"/>
  <c r="N32" i="93"/>
  <c r="J32" i="93"/>
  <c r="K32" i="93" s="1"/>
  <c r="M12" i="93"/>
  <c r="F12" i="93"/>
  <c r="E12" i="93"/>
  <c r="D12" i="93"/>
  <c r="J11" i="93"/>
  <c r="R11" i="93" s="1"/>
  <c r="J10" i="93"/>
  <c r="I9" i="93"/>
  <c r="J8" i="93"/>
  <c r="I12" i="93"/>
  <c r="Q36" i="92"/>
  <c r="P36" i="92"/>
  <c r="O36" i="92"/>
  <c r="N36" i="92"/>
  <c r="J36" i="92"/>
  <c r="K36" i="92" s="1"/>
  <c r="M16" i="92"/>
  <c r="F16" i="92"/>
  <c r="E16" i="92"/>
  <c r="J15" i="92"/>
  <c r="I14" i="92"/>
  <c r="J13" i="92"/>
  <c r="J12" i="92"/>
  <c r="J11" i="92"/>
  <c r="J10" i="92"/>
  <c r="Q33" i="91"/>
  <c r="P33" i="91"/>
  <c r="O33" i="91"/>
  <c r="N33" i="91"/>
  <c r="J33" i="91"/>
  <c r="K33" i="91" s="1"/>
  <c r="R33" i="91" s="1"/>
  <c r="M13" i="91"/>
  <c r="F13" i="91"/>
  <c r="E13" i="91"/>
  <c r="J12" i="91"/>
  <c r="J11" i="91"/>
  <c r="J10" i="91"/>
  <c r="J9" i="91"/>
  <c r="Q33" i="90"/>
  <c r="P33" i="90"/>
  <c r="O33" i="90"/>
  <c r="N33" i="90"/>
  <c r="J33" i="90"/>
  <c r="M13" i="90"/>
  <c r="F13" i="90"/>
  <c r="E13" i="90"/>
  <c r="D13" i="90"/>
  <c r="J12" i="90"/>
  <c r="J11" i="90"/>
  <c r="I10" i="90"/>
  <c r="I13" i="90" s="1"/>
  <c r="J9" i="90"/>
  <c r="R32" i="108" l="1"/>
  <c r="I16" i="92"/>
  <c r="R13" i="92"/>
  <c r="R34" i="98"/>
  <c r="R32" i="99"/>
  <c r="R10" i="102"/>
  <c r="R10" i="107"/>
  <c r="P12" i="112"/>
  <c r="R32" i="113"/>
  <c r="R32" i="97"/>
  <c r="R11" i="100"/>
  <c r="R31" i="102"/>
  <c r="R32" i="107"/>
  <c r="R34" i="110"/>
  <c r="R11" i="91"/>
  <c r="R11" i="92"/>
  <c r="R36" i="92"/>
  <c r="R31" i="95"/>
  <c r="R32" i="100"/>
  <c r="R33" i="103"/>
  <c r="R8" i="115"/>
  <c r="R12" i="115"/>
  <c r="R33" i="115"/>
  <c r="I13" i="115"/>
  <c r="R10" i="115"/>
  <c r="J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R8" i="111"/>
  <c r="R10" i="111"/>
  <c r="R32" i="111"/>
  <c r="R9" i="111"/>
  <c r="R11" i="111"/>
  <c r="R10" i="110"/>
  <c r="R9" i="110"/>
  <c r="R12" i="110"/>
  <c r="R11" i="110"/>
  <c r="R8" i="109"/>
  <c r="Q13" i="115"/>
  <c r="P13" i="115"/>
  <c r="J9" i="115"/>
  <c r="N13" i="115"/>
  <c r="R32" i="109"/>
  <c r="R8" i="108"/>
  <c r="R9" i="108"/>
  <c r="R11" i="108"/>
  <c r="R10" i="108"/>
  <c r="R9" i="107"/>
  <c r="R8" i="107"/>
  <c r="R11" i="107"/>
  <c r="D12" i="107"/>
  <c r="I12" i="106"/>
  <c r="R32" i="106"/>
  <c r="R9" i="106"/>
  <c r="R8" i="106"/>
  <c r="R11" i="105"/>
  <c r="R10" i="105"/>
  <c r="R9" i="105"/>
  <c r="R8" i="105"/>
  <c r="D12" i="105"/>
  <c r="I12" i="104"/>
  <c r="J8" i="104"/>
  <c r="R9" i="104"/>
  <c r="R11" i="104"/>
  <c r="R10" i="104"/>
  <c r="R8" i="103"/>
  <c r="R10" i="103"/>
  <c r="R9" i="103"/>
  <c r="R12" i="103"/>
  <c r="R8" i="102"/>
  <c r="R9" i="102"/>
  <c r="R9" i="101"/>
  <c r="R11" i="101"/>
  <c r="R10" i="101"/>
  <c r="R8" i="101"/>
  <c r="R10" i="100"/>
  <c r="I12" i="99"/>
  <c r="R10" i="99"/>
  <c r="R11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10" i="95"/>
  <c r="R9" i="95"/>
  <c r="R8" i="95"/>
  <c r="R10" i="94"/>
  <c r="R8" i="94"/>
  <c r="J9" i="94"/>
  <c r="R33" i="94"/>
  <c r="R32" i="93"/>
  <c r="R8" i="93"/>
  <c r="R10" i="93"/>
  <c r="R12" i="92"/>
  <c r="R15" i="92"/>
  <c r="R10" i="92"/>
  <c r="D16" i="92"/>
  <c r="R10" i="91"/>
  <c r="D13" i="91"/>
  <c r="R12" i="91"/>
  <c r="J13" i="110"/>
  <c r="P12" i="107"/>
  <c r="J10" i="106"/>
  <c r="Q12" i="105"/>
  <c r="R8" i="104"/>
  <c r="L10" i="101"/>
  <c r="O12" i="100"/>
  <c r="Q12" i="100"/>
  <c r="P12" i="100"/>
  <c r="J8" i="100"/>
  <c r="N12" i="100"/>
  <c r="J8" i="99"/>
  <c r="J9" i="99"/>
  <c r="J11" i="98"/>
  <c r="J8" i="97"/>
  <c r="J9" i="97"/>
  <c r="J9" i="96"/>
  <c r="Q11" i="95"/>
  <c r="P11" i="95"/>
  <c r="O12" i="93"/>
  <c r="Q12" i="93"/>
  <c r="J9" i="93"/>
  <c r="N12" i="93"/>
  <c r="P12" i="93"/>
  <c r="Q16" i="92"/>
  <c r="P16" i="92"/>
  <c r="J14" i="92"/>
  <c r="N16" i="92"/>
  <c r="K33" i="90"/>
  <c r="R33" i="90" s="1"/>
  <c r="Q13" i="91"/>
  <c r="P13" i="91"/>
  <c r="Q13" i="90"/>
  <c r="O13" i="90"/>
  <c r="R9" i="90"/>
  <c r="J10" i="90"/>
  <c r="K13" i="90" s="1"/>
  <c r="N13" i="90"/>
  <c r="P13" i="90"/>
  <c r="R12" i="113" l="1"/>
  <c r="R12" i="111"/>
  <c r="R12" i="108"/>
  <c r="R13" i="103"/>
  <c r="O13" i="115"/>
  <c r="R11" i="115"/>
  <c r="R12" i="112"/>
  <c r="R10" i="113"/>
  <c r="R13" i="110"/>
  <c r="O14" i="110"/>
  <c r="N14" i="110"/>
  <c r="P14" i="110"/>
  <c r="Q14" i="110"/>
  <c r="R9" i="115"/>
  <c r="R13" i="115" s="1"/>
  <c r="K13" i="115"/>
  <c r="J13" i="115"/>
  <c r="N12" i="109"/>
  <c r="O12" i="109"/>
  <c r="P12" i="109"/>
  <c r="Q12" i="109"/>
  <c r="N12" i="107"/>
  <c r="K12" i="107"/>
  <c r="O12" i="107"/>
  <c r="Q12" i="107"/>
  <c r="N12" i="106"/>
  <c r="P12" i="106"/>
  <c r="O12" i="106"/>
  <c r="Q12" i="106"/>
  <c r="P12" i="105"/>
  <c r="N12" i="105"/>
  <c r="O12" i="105"/>
  <c r="P12" i="104"/>
  <c r="Q12" i="104"/>
  <c r="N12" i="104"/>
  <c r="O12" i="104"/>
  <c r="N11" i="102"/>
  <c r="Q11" i="102"/>
  <c r="P11" i="102"/>
  <c r="O11" i="102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R12" i="96" s="1"/>
  <c r="P12" i="96"/>
  <c r="N12" i="96"/>
  <c r="Q12" i="96"/>
  <c r="K12" i="96"/>
  <c r="O12" i="96"/>
  <c r="N11" i="95"/>
  <c r="O11" i="95"/>
  <c r="R9" i="94"/>
  <c r="R14" i="92"/>
  <c r="O16" i="92"/>
  <c r="O13" i="91"/>
  <c r="J12" i="111"/>
  <c r="J14" i="110"/>
  <c r="K14" i="110"/>
  <c r="K12" i="109"/>
  <c r="J12" i="109"/>
  <c r="J12" i="107"/>
  <c r="R10" i="106"/>
  <c r="J12" i="106"/>
  <c r="K12" i="106"/>
  <c r="K12" i="105"/>
  <c r="J12" i="105"/>
  <c r="K12" i="104"/>
  <c r="J12" i="104"/>
  <c r="K11" i="102"/>
  <c r="J11" i="102"/>
  <c r="K12" i="101"/>
  <c r="R12" i="101"/>
  <c r="J12" i="101"/>
  <c r="K12" i="100"/>
  <c r="J12" i="100"/>
  <c r="K12" i="99"/>
  <c r="J12" i="99"/>
  <c r="N12" i="99"/>
  <c r="R8" i="99"/>
  <c r="K14" i="98"/>
  <c r="J14" i="98"/>
  <c r="R11" i="98"/>
  <c r="N14" i="98"/>
  <c r="K12" i="97"/>
  <c r="J12" i="97"/>
  <c r="J12" i="96"/>
  <c r="K11" i="95"/>
  <c r="J11" i="95"/>
  <c r="K12" i="93"/>
  <c r="R9" i="93"/>
  <c r="J12" i="93"/>
  <c r="R16" i="92"/>
  <c r="K16" i="92"/>
  <c r="J16" i="92"/>
  <c r="K13" i="91"/>
  <c r="N13" i="91"/>
  <c r="J13" i="91"/>
  <c r="J13" i="90"/>
  <c r="R12" i="107" l="1"/>
  <c r="R14" i="110"/>
  <c r="R12" i="109"/>
  <c r="R12" i="106"/>
  <c r="R12" i="105"/>
  <c r="R12" i="104"/>
  <c r="R11" i="102"/>
  <c r="R12" i="100"/>
  <c r="R12" i="99"/>
  <c r="R14" i="98"/>
  <c r="R12" i="97"/>
  <c r="R11" i="95"/>
  <c r="R12" i="93"/>
  <c r="R13" i="91"/>
</calcChain>
</file>

<file path=xl/sharedStrings.xml><?xml version="1.0" encoding="utf-8"?>
<sst xmlns="http://schemas.openxmlformats.org/spreadsheetml/2006/main" count="1246" uniqueCount="207">
  <si>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</si>
  <si>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</si>
  <si>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</si>
  <si>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</si>
  <si>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</si>
  <si>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</si>
  <si>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</si>
  <si>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</si>
  <si>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</si>
  <si>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</si>
  <si>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</si>
  <si>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</si>
  <si>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</si>
  <si>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</si>
  <si>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</si>
  <si>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</si>
  <si>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</si>
  <si>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</si>
  <si>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</si>
  <si>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</si>
  <si>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</si>
  <si>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</si>
  <si>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</si>
  <si>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</si>
  <si>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</si>
  <si>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</si>
  <si>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</si>
  <si>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</si>
  <si>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</si>
  <si>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</si>
  <si>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</si>
  <si>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</si>
  <si>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</si>
  <si>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</si>
  <si>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</si>
  <si>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</si>
  <si>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</si>
  <si>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</si>
  <si>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</si>
  <si>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</si>
  <si>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</si>
  <si>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</si>
  <si>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</si>
  <si>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</si>
  <si>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</si>
  <si>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</si>
  <si>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</si>
  <si>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</si>
  <si>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</si>
  <si>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</si>
  <si>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</si>
  <si>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</si>
  <si>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</si>
  <si>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</si>
  <si>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</si>
  <si>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</si>
  <si>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</si>
  <si>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</si>
  <si>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</si>
  <si>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                                            Tổng số tiền (Viết bằng chữ):    Mười tám triệu hai trăm mười chín nghìn hai trăm ba mươi sáu đồng./.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</si>
  <si>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</si>
  <si>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</si>
  <si>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</si>
  <si>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</si>
  <si>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</si>
  <si>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</si>
  <si>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</si>
  <si>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                                            Tổng số tiền (Viết bằng chữ):    Bốn mươi mốt triệu bảy trăm năm mươi chín nghìn ba trăm sáu mươi đồng./.)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</si>
  <si>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</si>
  <si>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</si>
  <si>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</si>
  <si>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</si>
  <si>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</si>
  <si>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                                            Tổng số tiền (Viết bằng chữ):    Ba mươi triệu sáu trăm bốn mươi bảy nghìn bốn trăm sáu mươi bảy đồng./.</t>
  </si>
  <si>
    <t xml:space="preserve"> Đơn vị: Trạm y tế xã Thiệu Viên   </t>
  </si>
  <si>
    <t xml:space="preserve">Nguyễn Thị Hương </t>
  </si>
  <si>
    <t xml:space="preserve">Đặng Thị Lan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</si>
  <si>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</si>
  <si>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</si>
  <si>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</si>
  <si>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</si>
  <si>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</si>
  <si>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</si>
  <si>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</si>
  <si>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                                            Tổng số tiền (Viết bằng chữ):   Hai mươi sáu triệu bảy trăm sáu mươi chín nghìn không trăm bảy mươi hai đồng./.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</si>
  <si>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</si>
  <si>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</si>
  <si>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</si>
  <si>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</si>
  <si>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</si>
  <si>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                                             Tổng số tiền (Viết bằng chữ):    Ba mươi triệu sáu trăm mười lăm nghìn tám trăm hai mươi ba đồng./.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</si>
  <si>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</si>
  <si>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</si>
  <si>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</si>
  <si>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</si>
  <si>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</si>
  <si>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</si>
  <si>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</si>
  <si>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</si>
  <si>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</si>
  <si>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</si>
  <si>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</si>
  <si>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                                            Tổng số tiền (Viết bằng chữ):    Bốn mươi bảy triệu tám trăm mười sáu nghìn chín trăm tám mươi chín đồng./.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</si>
  <si>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</si>
  <si>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</si>
  <si>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</si>
  <si>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</si>
  <si>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</si>
  <si>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                                            Tổng số tiền (Viết bằng chữ):    Ba mươi hai triệu ba trăm ba mươi lăm nghìn bảy trăm ba mươi sáu đồng./.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</si>
  <si>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</si>
  <si>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</si>
  <si>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</si>
  <si>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</si>
  <si>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                                            Tổng số tiền (Viết bằng chữ):    Hai mươi sáu triệu năm trăm mười bốn nghìn bảy trăm năm mươi bảy đồng./.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</si>
  <si>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</si>
  <si>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</si>
  <si>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</si>
  <si>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</si>
  <si>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</si>
  <si>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</si>
  <si>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</si>
  <si>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</si>
  <si>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</si>
  <si>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</si>
  <si>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</si>
  <si>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</si>
  <si>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</si>
  <si>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</si>
  <si>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</si>
  <si>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                                            Tổng số tiền (Viết bằng chữ):    Hai mươi sáu triệu sáu trăm tám mươi chín nghìn năm trăm bảy mươi tư đồng./.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</si>
  <si>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</si>
  <si>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</si>
  <si>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</si>
  <si>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</si>
  <si>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</si>
  <si>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</si>
  <si>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</si>
  <si>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</si>
  <si>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</si>
  <si>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                                            Tổng số tiền (Viết bằng chữ):    Hai mươi sáu triệu một trăm chín mươi bảy nghìn chín trăm hai mươi lăm đồng./.</t>
  </si>
  <si>
    <t xml:space="preserve"> Đơn vị: Trạm y tế xã Thiệu Phú</t>
  </si>
  <si>
    <t xml:space="preserve">                                             Tổng số tiền (Viết bằng chữ):    Hai mươi tám triệu bảy trăm chín mươi ba nghìn chín trăm bốn mươi hai đồng./.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</si>
  <si>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</si>
  <si>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</si>
  <si>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</si>
  <si>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</si>
  <si>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</si>
  <si>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                                             Tổng số tiền (Viết bằng chữ):    Hai mươi sáu triệu ba trăm chín mươi nghìn tám trăm tám mươi đồng./.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</si>
  <si>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</si>
  <si>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</si>
  <si>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</si>
  <si>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</si>
  <si>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</si>
  <si>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</si>
  <si>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</si>
  <si>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</si>
  <si>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</si>
  <si>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</si>
  <si>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</si>
  <si>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</si>
  <si>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</si>
  <si>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</si>
  <si>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</si>
  <si>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                                             Tổng số tiền (Viết bằng chữ):    Ba mươi lăm triệu không trăm sáu mươi ba nghìn tám trăm hai mươi mốt đồng./.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</si>
  <si>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</si>
  <si>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</si>
  <si>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</si>
  <si>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</si>
  <si>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</si>
  <si>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</si>
  <si>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</si>
  <si>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                                            Tổng số tiền (Viết bằng chữ):    Ba mươi ba triệu một trăm sáu mươi ba nghìn hai trăm mười lăm đồng./.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</si>
  <si>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</si>
  <si>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</si>
  <si>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</si>
  <si>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</si>
  <si>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</si>
  <si>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</si>
  <si>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</si>
  <si>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</si>
  <si>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</si>
  <si>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</si>
  <si>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</si>
  <si>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</si>
  <si>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</si>
  <si>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</si>
  <si>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                                            Tổng số tiền (Viết bằng chữ):    Hai mươi chín triệu bảy trăm linh chín nghìn bảy trăm linh sáu đồng./.</t>
  </si>
  <si>
    <t xml:space="preserve">                                             Tổng số tiền (Viết bằng chữ):    Ba mươi tư triệu một trăm bốn mươi lăm nghìn bảy trăm bốn mươi mốt đồng./.</t>
  </si>
  <si>
    <t xml:space="preserve"> Đơn vị: Trạm y tế xã Thiệu Nguyên </t>
  </si>
  <si>
    <t>CB</t>
  </si>
  <si>
    <t>Lê Lương Khang</t>
  </si>
  <si>
    <t>Phạm Thị Vân</t>
  </si>
  <si>
    <t xml:space="preserve">                                             Tổng số tiền (Viết bằng chữ):    Mười chín triệu bảy trăm bảy hai nghìn năm trăm hai tư đồng./.</t>
  </si>
  <si>
    <t xml:space="preserve">                                             Tổng số tiền (Viết bằng chữ):    Ba mươi chín triệu bốn trăm lẻ bảy nghìn sáu trăm hai tư đồng./.</t>
  </si>
  <si>
    <t xml:space="preserve"> Hoàng Nguyễn Giang </t>
  </si>
  <si>
    <t>TT</t>
  </si>
  <si>
    <t xml:space="preserve">                                             Tổng số tiền (Viết bằng chữ):    Hai mươi hai triệu chín trăm chín tư nghìn tám trăm bảy hai đồng/.</t>
  </si>
  <si>
    <t xml:space="preserve">                                             Tổng số tiền (Viết bằng chữ):    Ba mươi ba triệu một trăm tám hai nghìn tám trăm chín sáu đồng./.</t>
  </si>
  <si>
    <t xml:space="preserve">                                             Tổng số tiền (Viết bằng chữ):    Ba mươi triệu bốn trăm bốn hai nghìn chín trăm ba lăm đồng/.</t>
  </si>
  <si>
    <t xml:space="preserve">                                             Tổng số tiền (Viết bằng chữ):    Ba mươi triệu chín trăm hai lăm nghìn ba trăm hai ba đồng./.</t>
  </si>
  <si>
    <t xml:space="preserve">                                             Tổng số tiền (Viết bằng chữ):   Hai mươi triệu ba trăm chín chín nghìn sáu trăm hai bảy đồng./.</t>
  </si>
  <si>
    <t>Quản Văn Duẩn</t>
  </si>
  <si>
    <t xml:space="preserve">                                             Tổng số tiền (Viết bằng chữ):    Hai mươi hai triệu sáu trăm lẻ tám nghìn chín trăm sáu hai đồng./.</t>
  </si>
  <si>
    <t>Tháng 11/2023</t>
  </si>
  <si>
    <t>Ngày   20    tháng   11    năm 2023</t>
  </si>
  <si>
    <t xml:space="preserve">                                             Tổng số tiền (Viết bằng chữ): </t>
  </si>
  <si>
    <t>8=7*310000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</si>
</sst>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4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64" fontId="31" fillId="0" borderId="0" xfId="1" applyNumberFormat="1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164" fontId="32" fillId="0" borderId="0" xfId="1" applyNumberFormat="1" applyFont="1"/>
    <xf numFmtId="0" fontId="32" fillId="0" borderId="0" xfId="0" applyFont="1" applyAlignment="1"/>
    <xf numFmtId="0" fontId="33" fillId="0" borderId="0" xfId="0" applyFont="1"/>
    <xf numFmtId="0" fontId="34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R9" sqref="R9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72" t="s">
        <v>47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78" t="s">
        <v>0</v>
      </c>
      <c r="B5" s="178" t="s">
        <v>1</v>
      </c>
      <c r="C5" s="178" t="s">
        <v>2</v>
      </c>
      <c r="D5" s="182" t="s">
        <v>3</v>
      </c>
      <c r="E5" s="183"/>
      <c r="F5" s="183"/>
      <c r="G5" s="183"/>
      <c r="H5" s="183"/>
      <c r="I5" s="183"/>
      <c r="J5" s="183"/>
      <c r="K5" s="184"/>
      <c r="L5" s="185" t="s">
        <v>21</v>
      </c>
      <c r="M5" s="188" t="s">
        <v>32</v>
      </c>
      <c r="N5" s="189"/>
      <c r="O5" s="182" t="s">
        <v>4</v>
      </c>
      <c r="P5" s="183"/>
      <c r="Q5" s="86"/>
      <c r="R5" s="178" t="s">
        <v>5</v>
      </c>
      <c r="S5" s="178" t="s">
        <v>50</v>
      </c>
    </row>
    <row r="6" spans="1:19" ht="23.1" customHeight="1" x14ac:dyDescent="0.2">
      <c r="A6" s="179"/>
      <c r="B6" s="179"/>
      <c r="C6" s="179"/>
      <c r="D6" s="178" t="s">
        <v>6</v>
      </c>
      <c r="E6" s="178" t="s">
        <v>7</v>
      </c>
      <c r="F6" s="20"/>
      <c r="G6" s="85"/>
      <c r="H6" s="183"/>
      <c r="I6" s="184"/>
      <c r="J6" s="178" t="s">
        <v>8</v>
      </c>
      <c r="K6" s="178" t="s">
        <v>44</v>
      </c>
      <c r="L6" s="186"/>
      <c r="M6" s="190"/>
      <c r="N6" s="191"/>
      <c r="O6" s="178" t="s">
        <v>9</v>
      </c>
      <c r="P6" s="178" t="s">
        <v>10</v>
      </c>
      <c r="Q6" s="83"/>
      <c r="R6" s="179"/>
      <c r="S6" s="179"/>
    </row>
    <row r="7" spans="1:19" ht="35.25" customHeight="1" x14ac:dyDescent="0.2">
      <c r="A7" s="180"/>
      <c r="B7" s="180"/>
      <c r="C7" s="180"/>
      <c r="D7" s="180"/>
      <c r="E7" s="180"/>
      <c r="F7" s="20" t="s">
        <v>22</v>
      </c>
      <c r="G7" s="20" t="s">
        <v>37</v>
      </c>
      <c r="H7" s="20" t="s">
        <v>24</v>
      </c>
      <c r="I7" s="20" t="s">
        <v>17</v>
      </c>
      <c r="J7" s="180"/>
      <c r="K7" s="180"/>
      <c r="L7" s="187"/>
      <c r="M7" s="87" t="s">
        <v>33</v>
      </c>
      <c r="N7" s="87" t="s">
        <v>34</v>
      </c>
      <c r="O7" s="180"/>
      <c r="P7" s="180"/>
      <c r="Q7" s="84" t="s">
        <v>23</v>
      </c>
      <c r="R7" s="180"/>
      <c r="S7" s="180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206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5" t="s">
        <v>51</v>
      </c>
      <c r="C9" s="28" t="s">
        <v>189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J9*310000</f>
        <v>651000</v>
      </c>
      <c r="L9" s="28"/>
      <c r="M9" s="34"/>
      <c r="N9" s="35">
        <f>(D9+E9+I9+G9)*310000*40%</f>
        <v>260400</v>
      </c>
      <c r="O9" s="35">
        <f>(D9+E9+G9+I9)*310000*8%</f>
        <v>52080</v>
      </c>
      <c r="P9" s="35">
        <f>(D9+E9+G9+I9)*310000*1.5%</f>
        <v>9765</v>
      </c>
      <c r="Q9" s="35">
        <f>(D9+E9+G9+I9)*310000*1%</f>
        <v>6510</v>
      </c>
      <c r="R9" s="33">
        <f>K9+M9+N9-O9-P9-Q9</f>
        <v>843045</v>
      </c>
      <c r="S9" s="28"/>
    </row>
    <row r="10" spans="1:19" ht="20.100000000000001" customHeight="1" x14ac:dyDescent="0.2">
      <c r="A10" s="28">
        <v>2</v>
      </c>
      <c r="B10" s="105" t="s">
        <v>52</v>
      </c>
      <c r="C10" s="28" t="s">
        <v>189</v>
      </c>
      <c r="D10" s="29">
        <v>4.0599999999999996</v>
      </c>
      <c r="E10" s="28"/>
      <c r="F10" s="28"/>
      <c r="G10" s="28"/>
      <c r="H10" s="30">
        <v>0.09</v>
      </c>
      <c r="I10" s="31">
        <f t="shared" ref="I10" si="0">D10*H10</f>
        <v>0.36539999999999995</v>
      </c>
      <c r="J10" s="32">
        <f t="shared" ref="J10" si="1">I10+E10+D10</f>
        <v>4.4253999999999998</v>
      </c>
      <c r="K10" s="33">
        <f t="shared" ref="K10:K12" si="2">J10*310000</f>
        <v>1371874</v>
      </c>
      <c r="L10" s="28"/>
      <c r="M10" s="28"/>
      <c r="N10" s="35">
        <f t="shared" ref="N10:N12" si="3">(D10+E10+I10+G10)*310000*40%</f>
        <v>548749.6</v>
      </c>
      <c r="O10" s="35">
        <f t="shared" ref="O10:O12" si="4">(D10+E10+G10+I10)*310000*8%</f>
        <v>109749.92</v>
      </c>
      <c r="P10" s="35">
        <f t="shared" ref="P10:P12" si="5">(D10+E10+G10+I10)*310000*1.5%</f>
        <v>20578.11</v>
      </c>
      <c r="Q10" s="35">
        <f t="shared" ref="Q10:Q12" si="6">(D10+E10+G10+I10)*310000*1%</f>
        <v>13718.74</v>
      </c>
      <c r="R10" s="33">
        <f t="shared" ref="R10:R12" si="7">K10+M10+N10-O10-P10-Q10</f>
        <v>1776576.83</v>
      </c>
      <c r="S10" s="28"/>
    </row>
    <row r="11" spans="1:19" ht="20.100000000000001" customHeight="1" x14ac:dyDescent="0.2">
      <c r="A11" s="28">
        <v>3</v>
      </c>
      <c r="B11" s="105" t="s">
        <v>53</v>
      </c>
      <c r="C11" s="28" t="s">
        <v>189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 t="shared" si="2"/>
        <v>1419800</v>
      </c>
      <c r="L11" s="28"/>
      <c r="M11" s="34">
        <v>31000</v>
      </c>
      <c r="N11" s="35">
        <f t="shared" si="3"/>
        <v>567920</v>
      </c>
      <c r="O11" s="35">
        <f t="shared" si="4"/>
        <v>113584</v>
      </c>
      <c r="P11" s="35">
        <f t="shared" si="5"/>
        <v>21297</v>
      </c>
      <c r="Q11" s="35">
        <f t="shared" si="6"/>
        <v>14198</v>
      </c>
      <c r="R11" s="33">
        <f t="shared" si="7"/>
        <v>1869641</v>
      </c>
      <c r="S11" s="28"/>
    </row>
    <row r="12" spans="1:19" ht="20.100000000000001" customHeight="1" x14ac:dyDescent="0.2">
      <c r="A12" s="28">
        <v>4</v>
      </c>
      <c r="B12" s="105" t="s">
        <v>54</v>
      </c>
      <c r="C12" s="28" t="s">
        <v>41</v>
      </c>
      <c r="D12" s="29">
        <v>3.66</v>
      </c>
      <c r="E12" s="28">
        <v>0.2</v>
      </c>
      <c r="F12" s="28"/>
      <c r="G12" s="28"/>
      <c r="H12" s="28"/>
      <c r="I12" s="31"/>
      <c r="J12" s="32">
        <f>I12+E12+D12</f>
        <v>3.8600000000000003</v>
      </c>
      <c r="K12" s="33">
        <f t="shared" si="2"/>
        <v>1196600</v>
      </c>
      <c r="L12" s="28"/>
      <c r="M12" s="28"/>
      <c r="N12" s="35">
        <f t="shared" si="3"/>
        <v>478640</v>
      </c>
      <c r="O12" s="35">
        <f t="shared" si="4"/>
        <v>95728</v>
      </c>
      <c r="P12" s="35">
        <f t="shared" si="5"/>
        <v>17949</v>
      </c>
      <c r="Q12" s="35">
        <f t="shared" si="6"/>
        <v>11966</v>
      </c>
      <c r="R12" s="33">
        <f t="shared" si="7"/>
        <v>1549597</v>
      </c>
      <c r="S12" s="28"/>
    </row>
    <row r="13" spans="1:19" ht="21.95" customHeight="1" x14ac:dyDescent="0.2">
      <c r="A13" s="69"/>
      <c r="B13" s="69" t="s">
        <v>11</v>
      </c>
      <c r="C13" s="69"/>
      <c r="D13" s="70">
        <f>SUM(D9:D12)</f>
        <v>14.4</v>
      </c>
      <c r="E13" s="70">
        <f>SUM(E9:E12)</f>
        <v>0.2</v>
      </c>
      <c r="F13" s="70">
        <f>SUM(F9:F12)</f>
        <v>0</v>
      </c>
      <c r="G13" s="70"/>
      <c r="H13" s="70"/>
      <c r="I13" s="71">
        <f>SUM(I9:I12)</f>
        <v>0.36539999999999995</v>
      </c>
      <c r="J13" s="72">
        <f>SUM(J9:J12)</f>
        <v>14.965399999999999</v>
      </c>
      <c r="K13" s="69">
        <f>SUM(K9:K12)</f>
        <v>4639274</v>
      </c>
      <c r="L13" s="73"/>
      <c r="M13" s="69">
        <f t="shared" ref="M13:Q13" si="8">SUM(M9:M12)</f>
        <v>31000</v>
      </c>
      <c r="N13" s="69">
        <f t="shared" si="8"/>
        <v>1855709.6</v>
      </c>
      <c r="O13" s="69">
        <f t="shared" si="8"/>
        <v>371141.92</v>
      </c>
      <c r="P13" s="69">
        <f t="shared" si="8"/>
        <v>69589.11</v>
      </c>
      <c r="Q13" s="69">
        <f t="shared" si="8"/>
        <v>46392.74</v>
      </c>
      <c r="R13" s="69">
        <f>SUM(R9:R12)</f>
        <v>6038859.8300000001</v>
      </c>
      <c r="S13" s="69"/>
    </row>
    <row r="14" spans="1:19" ht="23.1" customHeight="1" x14ac:dyDescent="0.2">
      <c r="A14" s="74"/>
      <c r="B14" s="75" t="s">
        <v>205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3" t="s">
        <v>204</v>
      </c>
      <c r="Q15" s="173"/>
      <c r="R15" s="173"/>
      <c r="S15" s="79"/>
    </row>
    <row r="16" spans="1:19" ht="23.1" customHeight="1" x14ac:dyDescent="0.2">
      <c r="A16" s="74"/>
      <c r="B16" s="174" t="s">
        <v>48</v>
      </c>
      <c r="C16" s="174"/>
      <c r="D16" s="174"/>
      <c r="E16" s="74"/>
      <c r="F16" s="74"/>
      <c r="G16" s="74"/>
      <c r="H16" s="175" t="s">
        <v>49</v>
      </c>
      <c r="I16" s="175"/>
      <c r="J16" s="175"/>
      <c r="K16" s="175"/>
      <c r="L16" s="175"/>
      <c r="M16" s="91"/>
      <c r="N16" s="91"/>
      <c r="O16" s="90"/>
      <c r="P16" s="174" t="s">
        <v>16</v>
      </c>
      <c r="Q16" s="174"/>
      <c r="R16" s="174"/>
      <c r="S16" s="13"/>
    </row>
    <row r="17" spans="1:19" ht="23.1" customHeight="1" x14ac:dyDescent="0.2">
      <c r="A17" s="11"/>
      <c r="B17" s="177"/>
      <c r="C17" s="177"/>
      <c r="D17" s="177"/>
      <c r="E17" s="11"/>
      <c r="F17" s="11"/>
      <c r="G17" s="11"/>
      <c r="H17" s="181"/>
      <c r="I17" s="181"/>
      <c r="J17" s="181"/>
      <c r="K17" s="181"/>
      <c r="L17" s="181"/>
      <c r="M17" s="92"/>
      <c r="N17" s="92"/>
      <c r="O17" s="82"/>
      <c r="P17" s="177"/>
      <c r="Q17" s="177"/>
      <c r="R17" s="177"/>
      <c r="S17" s="81"/>
    </row>
    <row r="18" spans="1:19" s="113" customFormat="1" ht="23.1" customHeight="1" x14ac:dyDescent="0.2">
      <c r="A18" s="17"/>
      <c r="B18" s="171" t="s">
        <v>191</v>
      </c>
      <c r="C18" s="171"/>
      <c r="D18" s="171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1" t="s">
        <v>190</v>
      </c>
      <c r="Q18" s="171"/>
      <c r="R18" s="171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1"/>
      <c r="C21" s="171"/>
      <c r="D21" s="171"/>
      <c r="E21" s="17"/>
      <c r="F21" s="17"/>
      <c r="G21" s="17"/>
      <c r="H21" s="171"/>
      <c r="I21" s="171"/>
      <c r="J21" s="171"/>
      <c r="K21" s="171"/>
      <c r="L21" s="171"/>
      <c r="M21" s="88"/>
      <c r="N21" s="88"/>
      <c r="O21" s="88"/>
      <c r="P21" s="171"/>
      <c r="Q21" s="171"/>
      <c r="R21" s="171"/>
      <c r="S21" s="88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O5:P5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P18:R18"/>
    <mergeCell ref="B18:D18"/>
    <mergeCell ref="B21:D21"/>
    <mergeCell ref="H21:L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O9" sqref="O9:Q9"/>
    </sheetView>
  </sheetViews>
  <sheetFormatPr defaultRowHeight="23.1" customHeight="1" x14ac:dyDescent="0.2"/>
  <cols>
    <col min="1" max="1" width="3.7109375" style="123" customWidth="1"/>
    <col min="2" max="2" width="16.42578125" style="123" customWidth="1"/>
    <col min="3" max="4" width="6" style="123" customWidth="1"/>
    <col min="5" max="5" width="5.42578125" style="123" customWidth="1"/>
    <col min="6" max="6" width="1.140625" style="123" hidden="1" customWidth="1"/>
    <col min="7" max="7" width="4" style="123" customWidth="1"/>
    <col min="8" max="8" width="4.28515625" style="123" customWidth="1"/>
    <col min="9" max="9" width="5.28515625" style="123" customWidth="1"/>
    <col min="10" max="10" width="7" style="123" customWidth="1"/>
    <col min="11" max="11" width="10.7109375" style="123" customWidth="1"/>
    <col min="12" max="12" width="1.28515625" style="142" hidden="1" customWidth="1"/>
    <col min="13" max="13" width="8.140625" style="142" customWidth="1"/>
    <col min="14" max="14" width="10.42578125" style="142" customWidth="1"/>
    <col min="15" max="15" width="9.140625" style="123" customWidth="1"/>
    <col min="16" max="16" width="8.140625" style="123" customWidth="1"/>
    <col min="17" max="17" width="8" style="123" customWidth="1"/>
    <col min="18" max="18" width="10.5703125" style="123" customWidth="1"/>
    <col min="19" max="19" width="11.140625" style="123" customWidth="1"/>
    <col min="20" max="16384" width="9.140625" style="123"/>
  </cols>
  <sheetData>
    <row r="1" spans="1:19" s="145" customFormat="1" ht="23.1" customHeight="1" x14ac:dyDescent="0.25">
      <c r="A1" s="172" t="s">
        <v>55</v>
      </c>
      <c r="B1" s="172"/>
      <c r="C1" s="172"/>
      <c r="D1" s="172"/>
      <c r="E1" s="172"/>
      <c r="F1" s="172"/>
      <c r="G1" s="172"/>
      <c r="H1" s="172"/>
      <c r="I1" s="172"/>
      <c r="J1" s="143"/>
      <c r="K1" s="143"/>
      <c r="L1" s="144"/>
      <c r="M1" s="144"/>
      <c r="N1" s="144"/>
      <c r="O1" s="143"/>
      <c r="P1" s="143"/>
      <c r="Q1" s="143"/>
      <c r="R1" s="143"/>
      <c r="S1" s="143"/>
    </row>
    <row r="2" spans="1:19" s="145" customFormat="1" ht="23.1" customHeight="1" x14ac:dyDescent="0.25">
      <c r="A2" s="196" t="s">
        <v>36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46"/>
    </row>
    <row r="3" spans="1:19" s="145" customFormat="1" ht="23.1" customHeight="1" x14ac:dyDescent="0.25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47"/>
    </row>
    <row r="4" spans="1:19" ht="14.25" customHeight="1" x14ac:dyDescent="0.2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2"/>
      <c r="M4" s="122"/>
      <c r="N4" s="122"/>
      <c r="O4" s="124"/>
      <c r="P4" s="124"/>
      <c r="Q4" s="124"/>
      <c r="R4" s="121"/>
      <c r="S4" s="121"/>
    </row>
    <row r="5" spans="1:19" s="12" customFormat="1" ht="29.25" customHeight="1" x14ac:dyDescent="0.2">
      <c r="A5" s="197" t="s">
        <v>0</v>
      </c>
      <c r="B5" s="197" t="s">
        <v>1</v>
      </c>
      <c r="C5" s="197" t="s">
        <v>2</v>
      </c>
      <c r="D5" s="200" t="s">
        <v>3</v>
      </c>
      <c r="E5" s="201"/>
      <c r="F5" s="201"/>
      <c r="G5" s="201"/>
      <c r="H5" s="201"/>
      <c r="I5" s="201"/>
      <c r="J5" s="201"/>
      <c r="K5" s="202"/>
      <c r="L5" s="206" t="s">
        <v>21</v>
      </c>
      <c r="M5" s="209" t="s">
        <v>32</v>
      </c>
      <c r="N5" s="210"/>
      <c r="O5" s="200" t="s">
        <v>4</v>
      </c>
      <c r="P5" s="201"/>
      <c r="Q5" s="202"/>
      <c r="R5" s="197" t="s">
        <v>5</v>
      </c>
      <c r="S5" s="197" t="s">
        <v>50</v>
      </c>
    </row>
    <row r="6" spans="1:19" s="12" customFormat="1" ht="23.1" customHeight="1" x14ac:dyDescent="0.2">
      <c r="A6" s="198"/>
      <c r="B6" s="198"/>
      <c r="C6" s="198"/>
      <c r="D6" s="197" t="s">
        <v>6</v>
      </c>
      <c r="E6" s="197" t="s">
        <v>7</v>
      </c>
      <c r="F6" s="160"/>
      <c r="G6" s="203" t="s">
        <v>37</v>
      </c>
      <c r="H6" s="205" t="s">
        <v>24</v>
      </c>
      <c r="I6" s="197" t="s">
        <v>17</v>
      </c>
      <c r="J6" s="197" t="s">
        <v>8</v>
      </c>
      <c r="K6" s="197" t="s">
        <v>44</v>
      </c>
      <c r="L6" s="207"/>
      <c r="M6" s="211"/>
      <c r="N6" s="212"/>
      <c r="O6" s="197" t="s">
        <v>9</v>
      </c>
      <c r="P6" s="197" t="s">
        <v>10</v>
      </c>
      <c r="Q6" s="197" t="s">
        <v>23</v>
      </c>
      <c r="R6" s="198"/>
      <c r="S6" s="198"/>
    </row>
    <row r="7" spans="1:19" s="12" customFormat="1" ht="35.25" customHeight="1" x14ac:dyDescent="0.2">
      <c r="A7" s="199"/>
      <c r="B7" s="199"/>
      <c r="C7" s="199"/>
      <c r="D7" s="199"/>
      <c r="E7" s="199"/>
      <c r="F7" s="160" t="s">
        <v>22</v>
      </c>
      <c r="G7" s="204"/>
      <c r="H7" s="205"/>
      <c r="I7" s="199"/>
      <c r="J7" s="199"/>
      <c r="K7" s="199"/>
      <c r="L7" s="208"/>
      <c r="M7" s="161" t="s">
        <v>33</v>
      </c>
      <c r="N7" s="161" t="s">
        <v>34</v>
      </c>
      <c r="O7" s="199"/>
      <c r="P7" s="199"/>
      <c r="Q7" s="199"/>
      <c r="R7" s="199"/>
      <c r="S7" s="199"/>
    </row>
    <row r="8" spans="1:19" s="12" customFormat="1" ht="23.1" customHeight="1" x14ac:dyDescent="0.2">
      <c r="A8" s="162" t="s">
        <v>12</v>
      </c>
      <c r="B8" s="162" t="s">
        <v>13</v>
      </c>
      <c r="C8" s="162" t="s">
        <v>14</v>
      </c>
      <c r="D8" s="162">
        <v>1</v>
      </c>
      <c r="E8" s="162">
        <v>2</v>
      </c>
      <c r="F8" s="162">
        <v>3</v>
      </c>
      <c r="G8" s="162"/>
      <c r="H8" s="162">
        <v>5</v>
      </c>
      <c r="I8" s="162" t="s">
        <v>18</v>
      </c>
      <c r="J8" s="162" t="s">
        <v>19</v>
      </c>
      <c r="K8" s="163" t="s">
        <v>206</v>
      </c>
      <c r="L8" s="162" t="s">
        <v>20</v>
      </c>
      <c r="M8" s="162">
        <v>9</v>
      </c>
      <c r="N8" s="162">
        <v>10</v>
      </c>
      <c r="O8" s="162">
        <v>11</v>
      </c>
      <c r="P8" s="162">
        <v>12</v>
      </c>
      <c r="Q8" s="162">
        <v>13</v>
      </c>
      <c r="R8" s="162">
        <v>14</v>
      </c>
      <c r="S8" s="162">
        <v>15</v>
      </c>
    </row>
    <row r="9" spans="1:19" s="12" customFormat="1" ht="20.100000000000001" customHeight="1" x14ac:dyDescent="0.2">
      <c r="A9" s="7">
        <v>1</v>
      </c>
      <c r="B9" s="164" t="s">
        <v>56</v>
      </c>
      <c r="C9" s="7" t="s">
        <v>195</v>
      </c>
      <c r="D9" s="22">
        <v>2.66</v>
      </c>
      <c r="E9" s="7">
        <v>0.2</v>
      </c>
      <c r="F9" s="7"/>
      <c r="G9" s="7"/>
      <c r="H9" s="7"/>
      <c r="I9" s="165"/>
      <c r="J9" s="9">
        <f>I9+E9+D9</f>
        <v>2.8600000000000003</v>
      </c>
      <c r="K9" s="10">
        <f>J9*310000</f>
        <v>886600.00000000012</v>
      </c>
      <c r="L9" s="7"/>
      <c r="M9" s="7"/>
      <c r="N9" s="19">
        <f>(D9+E9+I9+G9)*310000*40%</f>
        <v>354640.00000000006</v>
      </c>
      <c r="O9" s="19">
        <f>(D9+E9+G9+I9)*310000*8%</f>
        <v>70928.000000000015</v>
      </c>
      <c r="P9" s="19">
        <f>(D9+E9+G9+I9)*310000*1.5%</f>
        <v>13299.000000000002</v>
      </c>
      <c r="Q9" s="19">
        <f>(D9+E9+G9+I9)*310000*1%</f>
        <v>8866.0000000000018</v>
      </c>
      <c r="R9" s="10">
        <f>K9+M9+N9-O9-P9-Q9</f>
        <v>1148147.0000000002</v>
      </c>
      <c r="S9" s="7"/>
    </row>
    <row r="10" spans="1:19" s="12" customFormat="1" ht="20.100000000000001" customHeight="1" x14ac:dyDescent="0.2">
      <c r="A10" s="7">
        <v>2</v>
      </c>
      <c r="B10" s="164" t="s">
        <v>194</v>
      </c>
      <c r="C10" s="7" t="s">
        <v>189</v>
      </c>
      <c r="D10" s="22">
        <v>1.7849999999999999</v>
      </c>
      <c r="E10" s="7"/>
      <c r="F10" s="7"/>
      <c r="G10" s="7"/>
      <c r="H10" s="7"/>
      <c r="I10" s="165"/>
      <c r="J10" s="9">
        <f>D10</f>
        <v>1.7849999999999999</v>
      </c>
      <c r="K10" s="10">
        <f t="shared" ref="K10:K12" si="0">J10*310000</f>
        <v>553350</v>
      </c>
      <c r="L10" s="7"/>
      <c r="M10" s="7"/>
      <c r="N10" s="19">
        <f t="shared" ref="N10:N12" si="1">(D10+E10+I10+G10)*310000*40%</f>
        <v>221340</v>
      </c>
      <c r="O10" s="19">
        <f t="shared" ref="O10:O12" si="2">(D10+E10+G10+I10)*310000*8%</f>
        <v>44268</v>
      </c>
      <c r="P10" s="19">
        <f t="shared" ref="P10:P12" si="3">(D10+E10+G10+I10)*310000*1.5%</f>
        <v>8300.25</v>
      </c>
      <c r="Q10" s="19">
        <f t="shared" ref="Q10:Q12" si="4">(D10+E10+G10+I10)*310000*1%</f>
        <v>5533.5</v>
      </c>
      <c r="R10" s="10">
        <f>K10+M10+N10-O10-P10-Q10</f>
        <v>716588.25</v>
      </c>
      <c r="S10" s="7"/>
    </row>
    <row r="11" spans="1:19" s="12" customFormat="1" ht="20.100000000000001" customHeight="1" x14ac:dyDescent="0.2">
      <c r="A11" s="7">
        <v>3</v>
      </c>
      <c r="B11" s="164" t="s">
        <v>57</v>
      </c>
      <c r="C11" s="7" t="s">
        <v>189</v>
      </c>
      <c r="D11" s="22">
        <v>1.86</v>
      </c>
      <c r="E11" s="7"/>
      <c r="F11" s="7"/>
      <c r="G11" s="7"/>
      <c r="H11" s="7"/>
      <c r="I11" s="165"/>
      <c r="J11" s="9">
        <f>I11+E11+D11</f>
        <v>1.86</v>
      </c>
      <c r="K11" s="10">
        <f t="shared" si="0"/>
        <v>576600</v>
      </c>
      <c r="L11" s="7"/>
      <c r="M11" s="7"/>
      <c r="N11" s="19">
        <f t="shared" si="1"/>
        <v>230640</v>
      </c>
      <c r="O11" s="19">
        <f t="shared" si="2"/>
        <v>46128</v>
      </c>
      <c r="P11" s="19">
        <f t="shared" si="3"/>
        <v>8649</v>
      </c>
      <c r="Q11" s="19">
        <f t="shared" si="4"/>
        <v>5766</v>
      </c>
      <c r="R11" s="10">
        <f>K11+M11+N11-O11-P11-Q11</f>
        <v>746697</v>
      </c>
      <c r="S11" s="7"/>
    </row>
    <row r="12" spans="1:19" s="12" customFormat="1" ht="20.100000000000001" customHeight="1" x14ac:dyDescent="0.2">
      <c r="A12" s="7">
        <v>4</v>
      </c>
      <c r="B12" s="164" t="s">
        <v>58</v>
      </c>
      <c r="C12" s="7" t="s">
        <v>189</v>
      </c>
      <c r="D12" s="22">
        <v>2.86</v>
      </c>
      <c r="E12" s="7"/>
      <c r="F12" s="7"/>
      <c r="G12" s="7"/>
      <c r="H12" s="7"/>
      <c r="I12" s="165"/>
      <c r="J12" s="9">
        <f>I12+E12+D12</f>
        <v>2.86</v>
      </c>
      <c r="K12" s="10">
        <f t="shared" si="0"/>
        <v>886600</v>
      </c>
      <c r="L12" s="7"/>
      <c r="M12" s="10">
        <v>149000</v>
      </c>
      <c r="N12" s="19">
        <f t="shared" si="1"/>
        <v>354640</v>
      </c>
      <c r="O12" s="19">
        <f t="shared" si="2"/>
        <v>70928</v>
      </c>
      <c r="P12" s="19">
        <f t="shared" si="3"/>
        <v>13299</v>
      </c>
      <c r="Q12" s="19">
        <f t="shared" si="4"/>
        <v>8866</v>
      </c>
      <c r="R12" s="10">
        <f>K12+M12+N12-O12-P12-Q12</f>
        <v>1297147</v>
      </c>
      <c r="S12" s="7"/>
    </row>
    <row r="13" spans="1:19" s="12" customFormat="1" ht="27" customHeight="1" x14ac:dyDescent="0.2">
      <c r="A13" s="166"/>
      <c r="B13" s="166" t="s">
        <v>11</v>
      </c>
      <c r="C13" s="166"/>
      <c r="D13" s="167">
        <f>SUM(D9:D12)</f>
        <v>9.1650000000000009</v>
      </c>
      <c r="E13" s="167">
        <f>SUM(E9:E12)</f>
        <v>0.2</v>
      </c>
      <c r="F13" s="167">
        <f>SUM(F9:F12)</f>
        <v>0</v>
      </c>
      <c r="G13" s="167"/>
      <c r="H13" s="167"/>
      <c r="I13" s="168"/>
      <c r="J13" s="169">
        <f>SUM(J9:J12)</f>
        <v>9.3650000000000002</v>
      </c>
      <c r="K13" s="166">
        <f>SUM(K9:K12)</f>
        <v>2903150</v>
      </c>
      <c r="L13" s="170"/>
      <c r="M13" s="166">
        <f t="shared" ref="M13:R13" si="5">SUM(M9:M12)</f>
        <v>149000</v>
      </c>
      <c r="N13" s="166">
        <f t="shared" si="5"/>
        <v>1161260</v>
      </c>
      <c r="O13" s="166">
        <f t="shared" si="5"/>
        <v>232252</v>
      </c>
      <c r="P13" s="166">
        <f t="shared" si="5"/>
        <v>43547.25</v>
      </c>
      <c r="Q13" s="166">
        <f t="shared" si="5"/>
        <v>29031.5</v>
      </c>
      <c r="R13" s="166">
        <f t="shared" si="5"/>
        <v>3908579.25</v>
      </c>
      <c r="S13" s="166"/>
    </row>
    <row r="14" spans="1:19" s="145" customFormat="1" ht="29.25" customHeight="1" x14ac:dyDescent="0.25">
      <c r="A14" s="148"/>
      <c r="B14" s="159" t="s">
        <v>59</v>
      </c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43"/>
    </row>
    <row r="15" spans="1:19" s="145" customFormat="1" ht="18.75" customHeight="1" x14ac:dyDescent="0.25">
      <c r="A15" s="148"/>
      <c r="B15" s="149"/>
      <c r="C15" s="148"/>
      <c r="D15" s="148"/>
      <c r="E15" s="148"/>
      <c r="F15" s="148"/>
      <c r="G15" s="148"/>
      <c r="H15" s="148"/>
      <c r="I15" s="148"/>
      <c r="J15" s="148"/>
      <c r="K15" s="148"/>
      <c r="L15" s="150"/>
      <c r="M15" s="150"/>
      <c r="N15" s="150"/>
      <c r="O15" s="151"/>
      <c r="P15" s="173" t="s">
        <v>204</v>
      </c>
      <c r="Q15" s="173"/>
      <c r="R15" s="173"/>
      <c r="S15" s="152"/>
    </row>
    <row r="16" spans="1:19" s="145" customFormat="1" ht="23.1" customHeight="1" x14ac:dyDescent="0.25">
      <c r="A16" s="148"/>
      <c r="B16" s="194" t="s">
        <v>48</v>
      </c>
      <c r="C16" s="194"/>
      <c r="D16" s="194"/>
      <c r="E16" s="148"/>
      <c r="F16" s="148"/>
      <c r="G16" s="148"/>
      <c r="H16" s="195" t="s">
        <v>49</v>
      </c>
      <c r="I16" s="195"/>
      <c r="J16" s="195"/>
      <c r="K16" s="195"/>
      <c r="L16" s="195"/>
      <c r="M16" s="153"/>
      <c r="N16" s="153"/>
      <c r="O16" s="154"/>
      <c r="P16" s="194" t="s">
        <v>16</v>
      </c>
      <c r="Q16" s="194"/>
      <c r="R16" s="194"/>
      <c r="S16" s="146"/>
    </row>
    <row r="17" spans="1:19" s="145" customFormat="1" ht="23.1" customHeight="1" x14ac:dyDescent="0.25">
      <c r="A17" s="148"/>
      <c r="B17" s="194"/>
      <c r="C17" s="194"/>
      <c r="D17" s="194"/>
      <c r="E17" s="148"/>
      <c r="F17" s="148"/>
      <c r="G17" s="148"/>
      <c r="H17" s="195"/>
      <c r="I17" s="195"/>
      <c r="J17" s="195"/>
      <c r="K17" s="195"/>
      <c r="L17" s="195"/>
      <c r="M17" s="153"/>
      <c r="N17" s="153"/>
      <c r="O17" s="154"/>
      <c r="P17" s="194"/>
      <c r="Q17" s="194"/>
      <c r="R17" s="194"/>
      <c r="S17" s="146"/>
    </row>
    <row r="18" spans="1:19" s="158" customFormat="1" ht="46.5" customHeight="1" x14ac:dyDescent="0.25">
      <c r="A18" s="155"/>
      <c r="B18" s="192" t="s">
        <v>191</v>
      </c>
      <c r="C18" s="192"/>
      <c r="D18" s="192"/>
      <c r="E18" s="155"/>
      <c r="F18" s="155"/>
      <c r="G18" s="155"/>
      <c r="H18" s="155"/>
      <c r="I18" s="155"/>
      <c r="J18" s="155"/>
      <c r="K18" s="155"/>
      <c r="L18" s="156"/>
      <c r="M18" s="156"/>
      <c r="N18" s="156"/>
      <c r="O18" s="157"/>
      <c r="P18" s="192" t="s">
        <v>190</v>
      </c>
      <c r="Q18" s="192"/>
      <c r="R18" s="192"/>
      <c r="S18" s="155"/>
    </row>
    <row r="19" spans="1:19" ht="34.5" customHeight="1" x14ac:dyDescent="0.2">
      <c r="A19" s="131"/>
      <c r="B19" s="132"/>
      <c r="C19" s="132"/>
      <c r="D19" s="132"/>
      <c r="E19" s="131"/>
      <c r="F19" s="131"/>
      <c r="G19" s="131"/>
      <c r="H19" s="131"/>
      <c r="I19" s="131"/>
      <c r="J19" s="131"/>
      <c r="K19" s="131"/>
      <c r="L19" s="133"/>
      <c r="M19" s="133"/>
      <c r="N19" s="133"/>
      <c r="O19" s="132"/>
      <c r="P19" s="132"/>
      <c r="Q19" s="132"/>
      <c r="R19" s="131"/>
      <c r="S19" s="131"/>
    </row>
    <row r="20" spans="1:19" ht="23.1" customHeight="1" x14ac:dyDescent="0.2">
      <c r="A20" s="131"/>
      <c r="B20" s="132"/>
      <c r="C20" s="132"/>
      <c r="D20" s="132"/>
      <c r="E20" s="131"/>
      <c r="F20" s="131"/>
      <c r="G20" s="131"/>
      <c r="H20" s="131"/>
      <c r="I20" s="131"/>
      <c r="J20" s="131"/>
      <c r="K20" s="131"/>
      <c r="L20" s="133"/>
      <c r="M20" s="133"/>
      <c r="N20" s="133"/>
      <c r="O20" s="132"/>
      <c r="P20" s="132"/>
      <c r="Q20" s="132"/>
      <c r="R20" s="131"/>
      <c r="S20" s="131"/>
    </row>
    <row r="21" spans="1:19" ht="23.1" customHeight="1" x14ac:dyDescent="0.2">
      <c r="A21" s="130"/>
      <c r="B21" s="193"/>
      <c r="C21" s="193"/>
      <c r="D21" s="193"/>
      <c r="E21" s="130"/>
      <c r="F21" s="130"/>
      <c r="G21" s="130"/>
      <c r="H21" s="193"/>
      <c r="I21" s="193"/>
      <c r="J21" s="193"/>
      <c r="K21" s="193"/>
      <c r="L21" s="193"/>
      <c r="M21" s="134"/>
      <c r="N21" s="134"/>
      <c r="O21" s="134"/>
      <c r="P21" s="193"/>
      <c r="Q21" s="193"/>
      <c r="R21" s="193"/>
      <c r="S21" s="134"/>
    </row>
    <row r="33" spans="1:19" ht="20.100000000000001" customHeight="1" x14ac:dyDescent="0.2">
      <c r="A33" s="125">
        <v>86</v>
      </c>
      <c r="B33" s="126" t="s">
        <v>29</v>
      </c>
      <c r="C33" s="135"/>
      <c r="D33" s="126">
        <v>2.66</v>
      </c>
      <c r="E33" s="136"/>
      <c r="F33" s="137"/>
      <c r="G33" s="137"/>
      <c r="H33" s="138"/>
      <c r="I33" s="139"/>
      <c r="J33" s="127">
        <f>I33+E33+D33</f>
        <v>2.66</v>
      </c>
      <c r="K33" s="128">
        <f>J33*1490000</f>
        <v>3963400</v>
      </c>
      <c r="L33" s="140"/>
      <c r="M33" s="140"/>
      <c r="N33" s="129">
        <f>(D33+E33+I33+G33)*1490000*40%</f>
        <v>1585360</v>
      </c>
      <c r="O33" s="129">
        <f>(D33+E33+I33+G33)*1490000*8%</f>
        <v>317072</v>
      </c>
      <c r="P33" s="129">
        <f>(D33+E33+I33+G33)*1.5%*1490000</f>
        <v>59451</v>
      </c>
      <c r="Q33" s="129">
        <f>(D33+E33+I33+G33)*1490000*1%</f>
        <v>39634</v>
      </c>
      <c r="R33" s="128">
        <f>K33+M33+N33-O33-P33-Q33</f>
        <v>5132603</v>
      </c>
      <c r="S33" s="141"/>
    </row>
  </sheetData>
  <mergeCells count="34"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8:D18"/>
    <mergeCell ref="P18:R18"/>
    <mergeCell ref="B21:D21"/>
    <mergeCell ref="H21:L21"/>
    <mergeCell ref="P21:R21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10" zoomScale="130" zoomScaleNormal="130" workbookViewId="0">
      <selection activeCell="M16" sqref="M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60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13"/>
      <c r="B2" s="213"/>
      <c r="C2" s="213"/>
      <c r="D2" s="213"/>
      <c r="E2" s="213"/>
      <c r="F2" s="213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76" t="s">
        <v>36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81"/>
    </row>
    <row r="4" spans="1:19" ht="23.1" customHeight="1" x14ac:dyDescent="0.2">
      <c r="A4" s="177" t="s">
        <v>203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78" t="s">
        <v>0</v>
      </c>
      <c r="B6" s="178" t="s">
        <v>1</v>
      </c>
      <c r="C6" s="178" t="s">
        <v>2</v>
      </c>
      <c r="D6" s="182" t="s">
        <v>3</v>
      </c>
      <c r="E6" s="183"/>
      <c r="F6" s="183"/>
      <c r="G6" s="183"/>
      <c r="H6" s="183"/>
      <c r="I6" s="183"/>
      <c r="J6" s="183"/>
      <c r="K6" s="184"/>
      <c r="L6" s="185" t="s">
        <v>21</v>
      </c>
      <c r="M6" s="188" t="s">
        <v>32</v>
      </c>
      <c r="N6" s="189"/>
      <c r="O6" s="182" t="s">
        <v>4</v>
      </c>
      <c r="P6" s="183"/>
      <c r="Q6" s="86"/>
      <c r="R6" s="178" t="s">
        <v>5</v>
      </c>
      <c r="S6" s="178" t="s">
        <v>50</v>
      </c>
    </row>
    <row r="7" spans="1:19" ht="23.1" customHeight="1" x14ac:dyDescent="0.2">
      <c r="A7" s="179"/>
      <c r="B7" s="179"/>
      <c r="C7" s="179"/>
      <c r="D7" s="178" t="s">
        <v>6</v>
      </c>
      <c r="E7" s="178" t="s">
        <v>7</v>
      </c>
      <c r="F7" s="20"/>
      <c r="G7" s="85"/>
      <c r="H7" s="183"/>
      <c r="I7" s="184"/>
      <c r="J7" s="178" t="s">
        <v>8</v>
      </c>
      <c r="K7" s="178" t="s">
        <v>44</v>
      </c>
      <c r="L7" s="186"/>
      <c r="M7" s="190"/>
      <c r="N7" s="191"/>
      <c r="O7" s="178" t="s">
        <v>9</v>
      </c>
      <c r="P7" s="178" t="s">
        <v>10</v>
      </c>
      <c r="Q7" s="83"/>
      <c r="R7" s="179"/>
      <c r="S7" s="179"/>
    </row>
    <row r="8" spans="1:19" ht="35.25" customHeight="1" x14ac:dyDescent="0.2">
      <c r="A8" s="180"/>
      <c r="B8" s="180"/>
      <c r="C8" s="180"/>
      <c r="D8" s="180"/>
      <c r="E8" s="180"/>
      <c r="F8" s="20" t="s">
        <v>22</v>
      </c>
      <c r="G8" s="20" t="s">
        <v>37</v>
      </c>
      <c r="H8" s="20" t="s">
        <v>24</v>
      </c>
      <c r="I8" s="20" t="s">
        <v>17</v>
      </c>
      <c r="J8" s="180"/>
      <c r="K8" s="180"/>
      <c r="L8" s="187"/>
      <c r="M8" s="87" t="s">
        <v>33</v>
      </c>
      <c r="N8" s="87" t="s">
        <v>34</v>
      </c>
      <c r="O8" s="180"/>
      <c r="P8" s="180"/>
      <c r="Q8" s="84" t="s">
        <v>23</v>
      </c>
      <c r="R8" s="180"/>
      <c r="S8" s="180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206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5" t="s">
        <v>61</v>
      </c>
      <c r="C10" s="28" t="s">
        <v>31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5" si="0">I10+E10+D10</f>
        <v>5.1800000000000006</v>
      </c>
      <c r="K10" s="33">
        <f>J10*310000</f>
        <v>1605800.0000000002</v>
      </c>
      <c r="L10" s="28"/>
      <c r="M10" s="28"/>
      <c r="N10" s="35">
        <f>(D10+E10+I10+G10)*310000*40%</f>
        <v>642320.00000000012</v>
      </c>
      <c r="O10" s="35">
        <f>(D10+E10+I10+G10)*310000*8%</f>
        <v>128464.00000000001</v>
      </c>
      <c r="P10" s="35">
        <f>(D10+E10+I10+G10)*1.5%*310000</f>
        <v>24087</v>
      </c>
      <c r="Q10" s="35">
        <f>(D10+E10+I10+G10)*310000*1%</f>
        <v>16058.000000000002</v>
      </c>
      <c r="R10" s="33">
        <f t="shared" ref="R10:R15" si="1">K10+M10+N10-O10-P10-Q10</f>
        <v>2079511.0000000005</v>
      </c>
      <c r="S10" s="28"/>
    </row>
    <row r="11" spans="1:19" ht="20.100000000000001" customHeight="1" x14ac:dyDescent="0.2">
      <c r="A11" s="28">
        <v>2</v>
      </c>
      <c r="B11" s="106" t="s">
        <v>62</v>
      </c>
      <c r="C11" s="28" t="s">
        <v>189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5" si="2">J11*310000</f>
        <v>824600</v>
      </c>
      <c r="L11" s="28"/>
      <c r="M11" s="28"/>
      <c r="N11" s="35">
        <f t="shared" ref="N11:N15" si="3">(D11+E11+I11+G11)*310000*40%</f>
        <v>329840</v>
      </c>
      <c r="O11" s="35">
        <f t="shared" ref="O11:O15" si="4">(D11+E11+I11+G11)*310000*8%</f>
        <v>65968</v>
      </c>
      <c r="P11" s="35">
        <f t="shared" ref="P11:P15" si="5">(D11+E11+I11+G11)*1.5%*310000</f>
        <v>12369</v>
      </c>
      <c r="Q11" s="35">
        <f t="shared" ref="Q11:Q15" si="6">(D11+E11+I11+G11)*310000*1%</f>
        <v>8246</v>
      </c>
      <c r="R11" s="33">
        <f t="shared" si="1"/>
        <v>1067857</v>
      </c>
      <c r="S11" s="28"/>
    </row>
    <row r="12" spans="1:19" ht="20.100000000000001" customHeight="1" x14ac:dyDescent="0.2">
      <c r="A12" s="28">
        <v>3</v>
      </c>
      <c r="B12" s="106" t="s">
        <v>63</v>
      </c>
      <c r="C12" s="28" t="s">
        <v>189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2"/>
        <v>651000</v>
      </c>
      <c r="L12" s="28"/>
      <c r="M12" s="28"/>
      <c r="N12" s="35">
        <f t="shared" si="3"/>
        <v>260400</v>
      </c>
      <c r="O12" s="35">
        <f t="shared" si="4"/>
        <v>52080</v>
      </c>
      <c r="P12" s="35">
        <f t="shared" si="5"/>
        <v>9765</v>
      </c>
      <c r="Q12" s="35">
        <f t="shared" si="6"/>
        <v>6510</v>
      </c>
      <c r="R12" s="33">
        <f t="shared" si="1"/>
        <v>843045</v>
      </c>
      <c r="S12" s="28"/>
    </row>
    <row r="13" spans="1:19" ht="20.100000000000001" customHeight="1" x14ac:dyDescent="0.2">
      <c r="A13" s="28">
        <v>4</v>
      </c>
      <c r="B13" s="105" t="s">
        <v>64</v>
      </c>
      <c r="C13" s="28" t="s">
        <v>189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 t="shared" si="2"/>
        <v>824600</v>
      </c>
      <c r="L13" s="28"/>
      <c r="M13" s="34"/>
      <c r="N13" s="35">
        <f t="shared" si="3"/>
        <v>329840</v>
      </c>
      <c r="O13" s="35">
        <f t="shared" si="4"/>
        <v>65968</v>
      </c>
      <c r="P13" s="35">
        <f t="shared" si="5"/>
        <v>12369</v>
      </c>
      <c r="Q13" s="35">
        <f t="shared" si="6"/>
        <v>8246</v>
      </c>
      <c r="R13" s="33">
        <f>K13+M13+N13-O13-P13-Q13</f>
        <v>1067857</v>
      </c>
      <c r="S13" s="28"/>
    </row>
    <row r="14" spans="1:19" ht="20.100000000000001" customHeight="1" x14ac:dyDescent="0.2">
      <c r="A14" s="28">
        <v>5</v>
      </c>
      <c r="B14" s="105" t="s">
        <v>65</v>
      </c>
      <c r="C14" s="28" t="s">
        <v>189</v>
      </c>
      <c r="D14" s="29">
        <v>4.0599999999999996</v>
      </c>
      <c r="E14" s="28"/>
      <c r="F14" s="28"/>
      <c r="G14" s="28"/>
      <c r="H14" s="30">
        <v>0.08</v>
      </c>
      <c r="I14" s="31">
        <f t="shared" ref="I14" si="7">D14*H14</f>
        <v>0.32479999999999998</v>
      </c>
      <c r="J14" s="32">
        <f t="shared" si="0"/>
        <v>4.3847999999999994</v>
      </c>
      <c r="K14" s="33">
        <f t="shared" si="2"/>
        <v>1359287.9999999998</v>
      </c>
      <c r="L14" s="28"/>
      <c r="M14" s="28"/>
      <c r="N14" s="35">
        <f t="shared" si="3"/>
        <v>543715.19999999995</v>
      </c>
      <c r="O14" s="35">
        <f t="shared" si="4"/>
        <v>108743.03999999998</v>
      </c>
      <c r="P14" s="35">
        <f t="shared" si="5"/>
        <v>20389.319999999996</v>
      </c>
      <c r="Q14" s="35">
        <f t="shared" si="6"/>
        <v>13592.879999999997</v>
      </c>
      <c r="R14" s="33">
        <f t="shared" si="1"/>
        <v>1760277.9599999997</v>
      </c>
      <c r="S14" s="28"/>
    </row>
    <row r="15" spans="1:19" ht="20.100000000000001" customHeight="1" x14ac:dyDescent="0.2">
      <c r="A15" s="28">
        <v>6</v>
      </c>
      <c r="B15" s="105" t="s">
        <v>66</v>
      </c>
      <c r="C15" s="28" t="s">
        <v>189</v>
      </c>
      <c r="D15" s="29">
        <v>4.58</v>
      </c>
      <c r="E15" s="28"/>
      <c r="F15" s="28"/>
      <c r="G15" s="28"/>
      <c r="H15" s="30"/>
      <c r="I15" s="31"/>
      <c r="J15" s="32">
        <f t="shared" si="0"/>
        <v>4.58</v>
      </c>
      <c r="K15" s="33">
        <f t="shared" si="2"/>
        <v>1419800</v>
      </c>
      <c r="L15" s="28"/>
      <c r="M15" s="34">
        <v>31000</v>
      </c>
      <c r="N15" s="35">
        <f t="shared" si="3"/>
        <v>567920</v>
      </c>
      <c r="O15" s="35">
        <f t="shared" si="4"/>
        <v>113584</v>
      </c>
      <c r="P15" s="35">
        <f t="shared" si="5"/>
        <v>21297</v>
      </c>
      <c r="Q15" s="35">
        <f t="shared" si="6"/>
        <v>14198</v>
      </c>
      <c r="R15" s="33">
        <f t="shared" si="1"/>
        <v>1869641</v>
      </c>
      <c r="S15" s="28"/>
    </row>
    <row r="16" spans="1:19" ht="21.95" customHeight="1" x14ac:dyDescent="0.2">
      <c r="A16" s="69"/>
      <c r="B16" s="69" t="s">
        <v>11</v>
      </c>
      <c r="C16" s="69"/>
      <c r="D16" s="70">
        <f>SUM(D10:D15)</f>
        <v>21.04</v>
      </c>
      <c r="E16" s="70">
        <f>SUM(E10:E15)</f>
        <v>0.2</v>
      </c>
      <c r="F16" s="70">
        <f>SUM(F10:F15)</f>
        <v>0</v>
      </c>
      <c r="G16" s="70"/>
      <c r="H16" s="70"/>
      <c r="I16" s="71">
        <f>SUM(I10:I15)</f>
        <v>0.32479999999999998</v>
      </c>
      <c r="J16" s="72">
        <f>SUM(J10:J15)</f>
        <v>21.564799999999998</v>
      </c>
      <c r="K16" s="69">
        <f>SUM(K10:K15)</f>
        <v>6685088</v>
      </c>
      <c r="L16" s="73"/>
      <c r="M16" s="69">
        <f t="shared" ref="M16:R16" si="8">SUM(M10:M15)</f>
        <v>31000</v>
      </c>
      <c r="N16" s="69">
        <f t="shared" si="8"/>
        <v>2674035.2000000002</v>
      </c>
      <c r="O16" s="69">
        <f t="shared" si="8"/>
        <v>534807.04000000004</v>
      </c>
      <c r="P16" s="69">
        <f t="shared" si="8"/>
        <v>100276.31999999999</v>
      </c>
      <c r="Q16" s="69">
        <f t="shared" si="8"/>
        <v>66850.880000000005</v>
      </c>
      <c r="R16" s="69">
        <f t="shared" si="8"/>
        <v>8688188.9600000009</v>
      </c>
      <c r="S16" s="69"/>
    </row>
    <row r="17" spans="1:19" ht="23.1" customHeight="1" x14ac:dyDescent="0.2">
      <c r="A17" s="75" t="s">
        <v>67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ht="18.75" customHeight="1" x14ac:dyDescent="0.2">
      <c r="A18" s="74"/>
      <c r="B18" s="77"/>
      <c r="C18" s="74"/>
      <c r="D18" s="74"/>
      <c r="E18" s="74"/>
      <c r="F18" s="74"/>
      <c r="G18" s="74"/>
      <c r="H18" s="74"/>
      <c r="I18" s="74"/>
      <c r="J18" s="74"/>
      <c r="K18" s="74"/>
      <c r="L18" s="78"/>
      <c r="M18" s="78"/>
      <c r="N18" s="78"/>
      <c r="O18" s="89"/>
      <c r="P18" s="173" t="s">
        <v>204</v>
      </c>
      <c r="Q18" s="173"/>
      <c r="R18" s="173"/>
      <c r="S18" s="79"/>
    </row>
    <row r="19" spans="1:19" ht="23.1" customHeight="1" x14ac:dyDescent="0.2">
      <c r="A19" s="74"/>
      <c r="B19" s="174" t="s">
        <v>48</v>
      </c>
      <c r="C19" s="174"/>
      <c r="D19" s="174"/>
      <c r="E19" s="74"/>
      <c r="F19" s="74"/>
      <c r="G19" s="74"/>
      <c r="H19" s="175" t="s">
        <v>49</v>
      </c>
      <c r="I19" s="175"/>
      <c r="J19" s="175"/>
      <c r="K19" s="175"/>
      <c r="L19" s="175"/>
      <c r="M19" s="96"/>
      <c r="N19" s="96"/>
      <c r="O19" s="95"/>
      <c r="P19" s="174" t="s">
        <v>16</v>
      </c>
      <c r="Q19" s="174"/>
      <c r="R19" s="174"/>
      <c r="S19" s="13"/>
    </row>
    <row r="20" spans="1:19" ht="23.1" customHeight="1" x14ac:dyDescent="0.2">
      <c r="A20" s="11"/>
      <c r="B20" s="177"/>
      <c r="C20" s="177"/>
      <c r="D20" s="177"/>
      <c r="E20" s="11"/>
      <c r="F20" s="11"/>
      <c r="G20" s="11"/>
      <c r="H20" s="181"/>
      <c r="I20" s="181"/>
      <c r="J20" s="181"/>
      <c r="K20" s="181"/>
      <c r="L20" s="181"/>
      <c r="M20" s="92"/>
      <c r="N20" s="92"/>
      <c r="O20" s="82"/>
      <c r="P20" s="177"/>
      <c r="Q20" s="177"/>
      <c r="R20" s="177"/>
      <c r="S20" s="81"/>
    </row>
    <row r="21" spans="1:19" s="113" customFormat="1" ht="23.1" customHeight="1" x14ac:dyDescent="0.2">
      <c r="A21" s="17"/>
      <c r="B21" s="171" t="s">
        <v>191</v>
      </c>
      <c r="C21" s="171"/>
      <c r="D21" s="171"/>
      <c r="E21" s="17"/>
      <c r="F21" s="17"/>
      <c r="G21" s="17"/>
      <c r="H21" s="17"/>
      <c r="I21" s="17"/>
      <c r="J21" s="17"/>
      <c r="K21" s="17"/>
      <c r="L21" s="111"/>
      <c r="M21" s="111"/>
      <c r="N21" s="111"/>
      <c r="O21" s="112"/>
      <c r="P21" s="171" t="s">
        <v>190</v>
      </c>
      <c r="Q21" s="171"/>
      <c r="R21" s="171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71"/>
      <c r="C24" s="171"/>
      <c r="D24" s="171"/>
      <c r="E24" s="17"/>
      <c r="F24" s="17"/>
      <c r="G24" s="17"/>
      <c r="H24" s="171"/>
      <c r="I24" s="171"/>
      <c r="J24" s="171"/>
      <c r="K24" s="171"/>
      <c r="L24" s="171"/>
      <c r="M24" s="88"/>
      <c r="N24" s="88"/>
      <c r="O24" s="88"/>
      <c r="P24" s="171"/>
      <c r="Q24" s="171"/>
      <c r="R24" s="171"/>
      <c r="S24" s="88"/>
    </row>
    <row r="36" spans="1:19" ht="20.100000000000001" customHeight="1" x14ac:dyDescent="0.2">
      <c r="A36" s="7">
        <v>86</v>
      </c>
      <c r="B36" s="22" t="s">
        <v>29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  <mergeCell ref="S6:S8"/>
    <mergeCell ref="D7:D8"/>
    <mergeCell ref="E7:E8"/>
    <mergeCell ref="H7:I7"/>
    <mergeCell ref="J7:J8"/>
    <mergeCell ref="K7:K8"/>
    <mergeCell ref="O7:O8"/>
    <mergeCell ref="P7:P8"/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Q8" sqref="Q8:Q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68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69</v>
      </c>
      <c r="C8" s="28" t="s">
        <v>31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J8*310000</f>
        <v>1298900.0000000002</v>
      </c>
      <c r="L8" s="28"/>
      <c r="M8" s="28"/>
      <c r="N8" s="35">
        <f>(D8+E8+I8+G8)*310000*40%</f>
        <v>519560.00000000012</v>
      </c>
      <c r="O8" s="35">
        <f>(D8+E8+I8+G8)*310000*8%</f>
        <v>103912.00000000001</v>
      </c>
      <c r="P8" s="35">
        <f>(D8+E8+I8+G8)*1.5%*310000</f>
        <v>19483.5</v>
      </c>
      <c r="Q8" s="35">
        <f>(D8+E8+I8+G8)*310000*1%</f>
        <v>12989.000000000002</v>
      </c>
      <c r="R8" s="33">
        <f>K8+M8+N8-O8-P8-Q8</f>
        <v>1682075.5000000005</v>
      </c>
      <c r="S8" s="28"/>
    </row>
    <row r="9" spans="1:19" ht="20.100000000000001" customHeight="1" x14ac:dyDescent="0.2">
      <c r="A9" s="28">
        <v>2</v>
      </c>
      <c r="B9" s="105" t="s">
        <v>70</v>
      </c>
      <c r="C9" s="28" t="s">
        <v>189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:K11" si="0">J9*310000</f>
        <v>1430960</v>
      </c>
      <c r="L9" s="28"/>
      <c r="M9" s="28"/>
      <c r="N9" s="35">
        <f t="shared" ref="N9:N11" si="1">(D9+E9+I9+G9)*310000*40%</f>
        <v>572384</v>
      </c>
      <c r="O9" s="35">
        <f t="shared" ref="O9:O11" si="2">(D9+E9+I9+G9)*310000*8%</f>
        <v>114476.8</v>
      </c>
      <c r="P9" s="35">
        <f t="shared" ref="P9:P11" si="3">(D9+E9+I9+G9)*1.5%*310000</f>
        <v>21464.399999999998</v>
      </c>
      <c r="Q9" s="35">
        <f t="shared" ref="Q9:Q11" si="4">(D9+E9+I9+G9)*310000*1%</f>
        <v>14309.6</v>
      </c>
      <c r="R9" s="33">
        <f>K9+M9+N9-O9-P9-Q9</f>
        <v>1853093.2</v>
      </c>
      <c r="S9" s="28"/>
    </row>
    <row r="10" spans="1:19" ht="20.100000000000001" customHeight="1" x14ac:dyDescent="0.2">
      <c r="A10" s="28">
        <v>3</v>
      </c>
      <c r="B10" s="105" t="s">
        <v>71</v>
      </c>
      <c r="C10" s="28" t="s">
        <v>189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 t="shared" si="0"/>
        <v>1035400</v>
      </c>
      <c r="L10" s="28"/>
      <c r="M10" s="28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>K10+M10+N10-O10-P10-Q10</f>
        <v>1340843</v>
      </c>
      <c r="S10" s="28"/>
    </row>
    <row r="11" spans="1:19" ht="20.100000000000001" customHeight="1" x14ac:dyDescent="0.2">
      <c r="A11" s="28">
        <v>4</v>
      </c>
      <c r="B11" s="105" t="s">
        <v>72</v>
      </c>
      <c r="C11" s="28" t="s">
        <v>189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si="0"/>
        <v>1134600</v>
      </c>
      <c r="L11" s="28"/>
      <c r="M11" s="34">
        <v>31000</v>
      </c>
      <c r="N11" s="35">
        <f t="shared" si="1"/>
        <v>453840</v>
      </c>
      <c r="O11" s="35">
        <f t="shared" si="2"/>
        <v>90768</v>
      </c>
      <c r="P11" s="35">
        <f t="shared" si="3"/>
        <v>17019</v>
      </c>
      <c r="Q11" s="35">
        <f t="shared" si="4"/>
        <v>11346</v>
      </c>
      <c r="R11" s="33">
        <f>K11+M11+N11-O11-P11-Q11</f>
        <v>1500307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15.806000000000001</v>
      </c>
      <c r="K12" s="69">
        <f>SUM(K8:K11)</f>
        <v>4899860</v>
      </c>
      <c r="L12" s="73"/>
      <c r="M12" s="69">
        <f t="shared" ref="M12:R12" si="5">SUM(M8:M11)</f>
        <v>31000</v>
      </c>
      <c r="N12" s="69">
        <f t="shared" si="5"/>
        <v>1959944</v>
      </c>
      <c r="O12" s="69">
        <f t="shared" si="5"/>
        <v>391988.80000000005</v>
      </c>
      <c r="P12" s="69">
        <f t="shared" si="5"/>
        <v>73497.899999999994</v>
      </c>
      <c r="Q12" s="69">
        <f t="shared" si="5"/>
        <v>48998.600000000006</v>
      </c>
      <c r="R12" s="69">
        <f t="shared" si="5"/>
        <v>6376318.7000000002</v>
      </c>
      <c r="S12" s="69"/>
    </row>
    <row r="13" spans="1:19" ht="23.1" customHeight="1" x14ac:dyDescent="0.2">
      <c r="A13" s="74"/>
      <c r="B13" s="75" t="s">
        <v>73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4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5" zoomScale="130" zoomScaleNormal="130" workbookViewId="0">
      <selection activeCell="R14" sqref="R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74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75</v>
      </c>
      <c r="C8" s="39" t="s">
        <v>189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>J8*310000</f>
        <v>1419800</v>
      </c>
      <c r="L8" s="28"/>
      <c r="M8" s="34">
        <v>31000</v>
      </c>
      <c r="N8" s="35">
        <f>(D8+E8+I8+G8)*40%*310000</f>
        <v>567920</v>
      </c>
      <c r="O8" s="35">
        <f>(D8+E8+I8+G8)*310000*8%</f>
        <v>113584</v>
      </c>
      <c r="P8" s="35">
        <f>(D8+E8+I8+G8)*310000*1.5%</f>
        <v>21297</v>
      </c>
      <c r="Q8" s="35">
        <f>(D8+E8+I8+G8)*310000*1%</f>
        <v>14198</v>
      </c>
      <c r="R8" s="33">
        <f>K8+M8+N8-O8-P8-Q8</f>
        <v>1869641</v>
      </c>
      <c r="S8" s="28"/>
    </row>
    <row r="9" spans="1:19" ht="20.100000000000001" customHeight="1" x14ac:dyDescent="0.2">
      <c r="A9" s="28">
        <v>2</v>
      </c>
      <c r="B9" s="105" t="s">
        <v>76</v>
      </c>
      <c r="C9" s="39" t="s">
        <v>189</v>
      </c>
      <c r="D9" s="29">
        <v>4.0599999999999996</v>
      </c>
      <c r="E9" s="28"/>
      <c r="F9" s="28"/>
      <c r="G9" s="28"/>
      <c r="H9" s="30">
        <v>0.1</v>
      </c>
      <c r="I9" s="31">
        <f t="shared" ref="I9" si="0">D9*H9</f>
        <v>0.40599999999999997</v>
      </c>
      <c r="J9" s="32">
        <f>I9+E9+D9</f>
        <v>4.4659999999999993</v>
      </c>
      <c r="K9" s="33">
        <f t="shared" ref="K9:K12" si="1">J9*310000</f>
        <v>1384459.9999999998</v>
      </c>
      <c r="L9" s="28"/>
      <c r="M9" s="28"/>
      <c r="N9" s="35">
        <f t="shared" ref="N9:N12" si="2">(D9+E9+I9+G9)*40%*310000</f>
        <v>553783.99999999988</v>
      </c>
      <c r="O9" s="35">
        <f t="shared" ref="O9:O12" si="3">(D9+E9+I9+G9)*310000*8%</f>
        <v>110756.79999999999</v>
      </c>
      <c r="P9" s="35">
        <f t="shared" ref="P9:P12" si="4">(D9+E9+I9+G9)*310000*1.5%</f>
        <v>20766.899999999994</v>
      </c>
      <c r="Q9" s="35">
        <f t="shared" ref="Q9:Q12" si="5">(D9+E9+I9+G9)*310000*1%</f>
        <v>13844.599999999999</v>
      </c>
      <c r="R9" s="33">
        <f>K9+M9+N9-O9-P9-Q9</f>
        <v>1792875.6999999995</v>
      </c>
      <c r="S9" s="28"/>
    </row>
    <row r="10" spans="1:19" ht="20.100000000000001" customHeight="1" x14ac:dyDescent="0.2">
      <c r="A10" s="28">
        <v>3</v>
      </c>
      <c r="B10" s="105" t="s">
        <v>77</v>
      </c>
      <c r="C10" s="28" t="s">
        <v>31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>I10+E10+D10</f>
        <v>5.1800000000000006</v>
      </c>
      <c r="K10" s="33">
        <f t="shared" si="1"/>
        <v>1605800.0000000002</v>
      </c>
      <c r="L10" s="28"/>
      <c r="M10" s="28"/>
      <c r="N10" s="35">
        <f t="shared" si="2"/>
        <v>642320.00000000012</v>
      </c>
      <c r="O10" s="35">
        <f t="shared" si="3"/>
        <v>128464.00000000001</v>
      </c>
      <c r="P10" s="35">
        <f t="shared" si="4"/>
        <v>24087.000000000004</v>
      </c>
      <c r="Q10" s="35">
        <f t="shared" si="5"/>
        <v>16058.000000000002</v>
      </c>
      <c r="R10" s="33">
        <f>K10+M10+N10-O10-P10-Q10</f>
        <v>2079511.0000000005</v>
      </c>
      <c r="S10" s="28"/>
    </row>
    <row r="11" spans="1:19" ht="20.100000000000001" customHeight="1" x14ac:dyDescent="0.2">
      <c r="A11" s="28">
        <v>4</v>
      </c>
      <c r="B11" s="105" t="s">
        <v>78</v>
      </c>
      <c r="C11" s="39" t="s">
        <v>189</v>
      </c>
      <c r="D11" s="29">
        <v>3.46</v>
      </c>
      <c r="E11" s="28"/>
      <c r="F11" s="28"/>
      <c r="G11" s="28"/>
      <c r="H11" s="28"/>
      <c r="I11" s="31"/>
      <c r="J11" s="32">
        <f>I11+E11+D11</f>
        <v>3.46</v>
      </c>
      <c r="K11" s="33">
        <f t="shared" si="1"/>
        <v>1072600</v>
      </c>
      <c r="L11" s="28"/>
      <c r="M11" s="34"/>
      <c r="N11" s="35">
        <f t="shared" si="2"/>
        <v>429040.00000000006</v>
      </c>
      <c r="O11" s="35">
        <f t="shared" si="3"/>
        <v>85808</v>
      </c>
      <c r="P11" s="35">
        <f t="shared" si="4"/>
        <v>16089</v>
      </c>
      <c r="Q11" s="35">
        <f t="shared" si="5"/>
        <v>10726</v>
      </c>
      <c r="R11" s="33">
        <f>K11+M11+N11-O11-P11-Q11</f>
        <v>1389017</v>
      </c>
      <c r="S11" s="28"/>
    </row>
    <row r="12" spans="1:19" s="120" customFormat="1" ht="20.100000000000001" customHeight="1" x14ac:dyDescent="0.2">
      <c r="A12" s="114">
        <v>5</v>
      </c>
      <c r="B12" s="115" t="s">
        <v>81</v>
      </c>
      <c r="C12" s="39" t="s">
        <v>189</v>
      </c>
      <c r="D12" s="116">
        <v>2.66</v>
      </c>
      <c r="E12" s="114"/>
      <c r="F12" s="114"/>
      <c r="G12" s="114"/>
      <c r="H12" s="114"/>
      <c r="I12" s="117"/>
      <c r="J12" s="118">
        <f>I12+E12+D12</f>
        <v>2.66</v>
      </c>
      <c r="K12" s="33">
        <f t="shared" si="1"/>
        <v>824600</v>
      </c>
      <c r="L12" s="114"/>
      <c r="M12" s="114"/>
      <c r="N12" s="35">
        <f t="shared" si="2"/>
        <v>329840</v>
      </c>
      <c r="O12" s="35">
        <f t="shared" si="3"/>
        <v>65968</v>
      </c>
      <c r="P12" s="35">
        <f t="shared" si="4"/>
        <v>12369</v>
      </c>
      <c r="Q12" s="35">
        <f t="shared" si="5"/>
        <v>8246</v>
      </c>
      <c r="R12" s="119">
        <f>K12+M12+N12-O12-P12-Q12</f>
        <v>1067857</v>
      </c>
      <c r="S12" s="114"/>
    </row>
    <row r="13" spans="1:19" ht="21.95" customHeight="1" x14ac:dyDescent="0.2">
      <c r="A13" s="69"/>
      <c r="B13" s="69" t="s">
        <v>11</v>
      </c>
      <c r="C13" s="69"/>
      <c r="D13" s="70">
        <f>SUM(D8:D12)</f>
        <v>19.740000000000002</v>
      </c>
      <c r="E13" s="70">
        <f t="shared" ref="E13:J13" si="6">SUM(E8:E12)</f>
        <v>0.2</v>
      </c>
      <c r="F13" s="70">
        <f t="shared" si="6"/>
        <v>0</v>
      </c>
      <c r="G13" s="70"/>
      <c r="H13" s="70">
        <f t="shared" si="6"/>
        <v>0.1</v>
      </c>
      <c r="I13" s="70">
        <f t="shared" si="6"/>
        <v>0.40599999999999997</v>
      </c>
      <c r="J13" s="70">
        <f t="shared" si="6"/>
        <v>20.346</v>
      </c>
      <c r="K13" s="69">
        <f>SUM(K8:K12)</f>
        <v>6307260</v>
      </c>
      <c r="L13" s="69">
        <f t="shared" ref="L13:Q13" si="7">SUM(L8:L12)</f>
        <v>0</v>
      </c>
      <c r="M13" s="69">
        <f t="shared" si="7"/>
        <v>31000</v>
      </c>
      <c r="N13" s="69">
        <f t="shared" si="7"/>
        <v>2522904</v>
      </c>
      <c r="O13" s="69">
        <f t="shared" si="7"/>
        <v>504580.8</v>
      </c>
      <c r="P13" s="69">
        <f t="shared" si="7"/>
        <v>94608.9</v>
      </c>
      <c r="Q13" s="69">
        <f t="shared" si="7"/>
        <v>63072.6</v>
      </c>
      <c r="R13" s="69">
        <f>SUM(R8:R12)</f>
        <v>8198901.6999999993</v>
      </c>
      <c r="S13" s="69"/>
    </row>
    <row r="14" spans="1:19" ht="23.1" customHeight="1" x14ac:dyDescent="0.2">
      <c r="A14" s="74"/>
      <c r="B14" s="75" t="s">
        <v>193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3" t="s">
        <v>204</v>
      </c>
      <c r="Q15" s="173"/>
      <c r="R15" s="173"/>
      <c r="S15" s="79"/>
    </row>
    <row r="16" spans="1:19" ht="23.1" customHeight="1" x14ac:dyDescent="0.2">
      <c r="A16" s="74"/>
      <c r="B16" s="174" t="s">
        <v>48</v>
      </c>
      <c r="C16" s="174"/>
      <c r="D16" s="174"/>
      <c r="E16" s="74"/>
      <c r="F16" s="74"/>
      <c r="G16" s="74"/>
      <c r="H16" s="175" t="s">
        <v>49</v>
      </c>
      <c r="I16" s="175"/>
      <c r="J16" s="175"/>
      <c r="K16" s="175"/>
      <c r="L16" s="175"/>
      <c r="M16" s="96"/>
      <c r="N16" s="96"/>
      <c r="O16" s="95"/>
      <c r="P16" s="174" t="s">
        <v>16</v>
      </c>
      <c r="Q16" s="174"/>
      <c r="R16" s="174"/>
      <c r="S16" s="13"/>
    </row>
    <row r="17" spans="1:19" ht="23.1" customHeight="1" x14ac:dyDescent="0.2">
      <c r="A17" s="11"/>
      <c r="B17" s="177"/>
      <c r="C17" s="177"/>
      <c r="D17" s="177"/>
      <c r="E17" s="11"/>
      <c r="F17" s="11"/>
      <c r="G17" s="11"/>
      <c r="H17" s="181"/>
      <c r="I17" s="181"/>
      <c r="J17" s="181"/>
      <c r="K17" s="181"/>
      <c r="L17" s="181"/>
      <c r="M17" s="92"/>
      <c r="N17" s="92"/>
      <c r="O17" s="82"/>
      <c r="P17" s="177"/>
      <c r="Q17" s="177"/>
      <c r="R17" s="177"/>
      <c r="S17" s="81"/>
    </row>
    <row r="18" spans="1:19" s="113" customFormat="1" ht="39" customHeight="1" x14ac:dyDescent="0.2">
      <c r="A18" s="17"/>
      <c r="B18" s="171" t="s">
        <v>191</v>
      </c>
      <c r="C18" s="171"/>
      <c r="D18" s="171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1" t="s">
        <v>190</v>
      </c>
      <c r="Q18" s="171"/>
      <c r="R18" s="171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1"/>
      <c r="C21" s="171"/>
      <c r="D21" s="171"/>
      <c r="E21" s="17"/>
      <c r="F21" s="17"/>
      <c r="G21" s="17"/>
      <c r="H21" s="171"/>
      <c r="I21" s="171"/>
      <c r="J21" s="171"/>
      <c r="K21" s="171"/>
      <c r="L21" s="171"/>
      <c r="M21" s="88"/>
      <c r="N21" s="88"/>
      <c r="O21" s="88"/>
      <c r="P21" s="171"/>
      <c r="Q21" s="171"/>
      <c r="R21" s="171"/>
      <c r="S21" s="88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R8" sqref="R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79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80</v>
      </c>
      <c r="C8" s="28" t="s">
        <v>31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>J8*310000</f>
        <v>1503500.0000000002</v>
      </c>
      <c r="L8" s="28"/>
      <c r="M8" s="28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28"/>
    </row>
    <row r="9" spans="1:19" ht="20.100000000000001" customHeight="1" x14ac:dyDescent="0.2">
      <c r="A9" s="28">
        <v>2</v>
      </c>
      <c r="B9" s="105" t="s">
        <v>82</v>
      </c>
      <c r="C9" s="39" t="s">
        <v>189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ref="K9:K10" si="0">J9*310000</f>
        <v>824600</v>
      </c>
      <c r="L9" s="28"/>
      <c r="M9" s="34">
        <v>31000</v>
      </c>
      <c r="N9" s="35">
        <f t="shared" ref="N9:N10" si="1">(D9+E9+I9+G9)*310000*40%</f>
        <v>329840</v>
      </c>
      <c r="O9" s="35">
        <f t="shared" ref="O9:O10" si="2">(D9+E9+I9+G9)*310000*8%</f>
        <v>65968</v>
      </c>
      <c r="P9" s="35">
        <f t="shared" ref="P9:P10" si="3">(D9+E9+I9+G9)*1.5%*310000</f>
        <v>12369</v>
      </c>
      <c r="Q9" s="35">
        <f t="shared" ref="Q9:Q10" si="4">(D9+E9+I9+G9)*310000*1%</f>
        <v>8246</v>
      </c>
      <c r="R9" s="33">
        <f>K9+M9+N9-O9-P9-Q9</f>
        <v>1098857</v>
      </c>
      <c r="S9" s="28"/>
    </row>
    <row r="10" spans="1:19" ht="20.100000000000001" customHeight="1" x14ac:dyDescent="0.2">
      <c r="A10" s="28">
        <v>3</v>
      </c>
      <c r="B10" s="105" t="s">
        <v>83</v>
      </c>
      <c r="C10" s="39" t="s">
        <v>189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824600</v>
      </c>
      <c r="L10" s="28"/>
      <c r="M10" s="28"/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>K10+M10+N10-O10-P10-Q10</f>
        <v>1067857</v>
      </c>
      <c r="S10" s="28"/>
    </row>
    <row r="11" spans="1:19" ht="21.95" customHeight="1" x14ac:dyDescent="0.2">
      <c r="A11" s="69"/>
      <c r="B11" s="69" t="s">
        <v>11</v>
      </c>
      <c r="C11" s="69"/>
      <c r="D11" s="70">
        <f>SUM(D8:D10)</f>
        <v>9.9700000000000006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10.170000000000002</v>
      </c>
      <c r="K11" s="69">
        <f>SUM(K8:K10)</f>
        <v>3152700</v>
      </c>
      <c r="L11" s="73"/>
      <c r="M11" s="69">
        <f t="shared" ref="M11:R11" si="5">SUM(M8:M10)</f>
        <v>31000</v>
      </c>
      <c r="N11" s="69">
        <f t="shared" si="5"/>
        <v>1261080</v>
      </c>
      <c r="O11" s="69">
        <f t="shared" si="5"/>
        <v>252216</v>
      </c>
      <c r="P11" s="69">
        <f t="shared" si="5"/>
        <v>47290.5</v>
      </c>
      <c r="Q11" s="69">
        <f t="shared" si="5"/>
        <v>31527</v>
      </c>
      <c r="R11" s="69">
        <f t="shared" si="5"/>
        <v>4113746.5000000005</v>
      </c>
      <c r="S11" s="69"/>
    </row>
    <row r="12" spans="1:19" ht="23.1" customHeight="1" x14ac:dyDescent="0.2">
      <c r="A12" s="74"/>
      <c r="B12" s="75" t="s">
        <v>192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73" t="s">
        <v>204</v>
      </c>
      <c r="Q13" s="173"/>
      <c r="R13" s="173"/>
      <c r="S13" s="79"/>
    </row>
    <row r="14" spans="1:19" ht="23.1" customHeight="1" x14ac:dyDescent="0.2">
      <c r="A14" s="74"/>
      <c r="B14" s="174" t="s">
        <v>48</v>
      </c>
      <c r="C14" s="174"/>
      <c r="D14" s="174"/>
      <c r="E14" s="74"/>
      <c r="F14" s="74"/>
      <c r="G14" s="74"/>
      <c r="H14" s="175" t="s">
        <v>49</v>
      </c>
      <c r="I14" s="175"/>
      <c r="J14" s="175"/>
      <c r="K14" s="175"/>
      <c r="L14" s="175"/>
      <c r="M14" s="96"/>
      <c r="N14" s="96"/>
      <c r="O14" s="95"/>
      <c r="P14" s="174" t="s">
        <v>16</v>
      </c>
      <c r="Q14" s="174"/>
      <c r="R14" s="174"/>
      <c r="S14" s="13"/>
    </row>
    <row r="15" spans="1:19" ht="23.1" customHeight="1" x14ac:dyDescent="0.2">
      <c r="A15" s="11"/>
      <c r="B15" s="177"/>
      <c r="C15" s="177"/>
      <c r="D15" s="177"/>
      <c r="E15" s="11"/>
      <c r="F15" s="11"/>
      <c r="G15" s="11"/>
      <c r="H15" s="181"/>
      <c r="I15" s="181"/>
      <c r="J15" s="181"/>
      <c r="K15" s="181"/>
      <c r="L15" s="181"/>
      <c r="M15" s="92"/>
      <c r="N15" s="92"/>
      <c r="O15" s="82"/>
      <c r="P15" s="177"/>
      <c r="Q15" s="177"/>
      <c r="R15" s="177"/>
      <c r="S15" s="81"/>
    </row>
    <row r="16" spans="1:19" s="113" customFormat="1" ht="23.1" customHeight="1" x14ac:dyDescent="0.2">
      <c r="A16" s="17"/>
      <c r="B16" s="171" t="s">
        <v>191</v>
      </c>
      <c r="C16" s="171"/>
      <c r="D16" s="171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71" t="s">
        <v>190</v>
      </c>
      <c r="Q16" s="171"/>
      <c r="R16" s="171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71"/>
      <c r="C19" s="171"/>
      <c r="D19" s="171"/>
      <c r="E19" s="17"/>
      <c r="F19" s="17"/>
      <c r="G19" s="17"/>
      <c r="H19" s="171"/>
      <c r="I19" s="171"/>
      <c r="J19" s="171"/>
      <c r="K19" s="171"/>
      <c r="L19" s="171"/>
      <c r="M19" s="88"/>
      <c r="N19" s="88"/>
      <c r="O19" s="88"/>
      <c r="P19" s="171"/>
      <c r="Q19" s="171"/>
      <c r="R19" s="171"/>
      <c r="S19" s="88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K9" sqref="K9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79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86</v>
      </c>
      <c r="C8" s="28" t="s">
        <v>31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>J8*310000</f>
        <v>1196600</v>
      </c>
      <c r="L8" s="28"/>
      <c r="M8" s="28"/>
      <c r="N8" s="35">
        <f>(D8+E8+I8+G8)*310000*40%</f>
        <v>478640</v>
      </c>
      <c r="O8" s="35">
        <f>(D8+E8+G8+I8)*8%*310000</f>
        <v>95728</v>
      </c>
      <c r="P8" s="35">
        <f>(D8+E8+G8+I8)*310000*1.5%</f>
        <v>17949</v>
      </c>
      <c r="Q8" s="35">
        <f>(D8+E8+I8+G8)*310000*1%</f>
        <v>11966</v>
      </c>
      <c r="R8" s="33">
        <f>K8+M8+N8-O8-P8-Q8</f>
        <v>1549597</v>
      </c>
      <c r="S8" s="28"/>
    </row>
    <row r="9" spans="1:19" ht="20.100000000000001" customHeight="1" x14ac:dyDescent="0.2">
      <c r="A9" s="28">
        <v>2</v>
      </c>
      <c r="B9" s="105" t="s">
        <v>87</v>
      </c>
      <c r="C9" s="28" t="s">
        <v>40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0">D9*H9</f>
        <v>0.40599999999999997</v>
      </c>
      <c r="J9" s="32">
        <f>I9+E9+D9</f>
        <v>4.6159999999999997</v>
      </c>
      <c r="K9" s="33">
        <f t="shared" ref="K9:K11" si="1">J9*310000</f>
        <v>1430960</v>
      </c>
      <c r="L9" s="28"/>
      <c r="M9" s="28"/>
      <c r="N9" s="35">
        <f t="shared" ref="N9:N11" si="2">(D9+E9+I9+G9)*310000*40%</f>
        <v>572384</v>
      </c>
      <c r="O9" s="35">
        <f t="shared" ref="O9:O11" si="3">(D9+E9+G9+I9)*8%*310000</f>
        <v>114476.8</v>
      </c>
      <c r="P9" s="35">
        <f t="shared" ref="P9:P11" si="4">(D9+E9+G9+I9)*310000*1.5%</f>
        <v>21464.399999999998</v>
      </c>
      <c r="Q9" s="35">
        <f t="shared" ref="Q9:Q11" si="5">(D9+E9+I9+G9)*310000*1%</f>
        <v>14309.6</v>
      </c>
      <c r="R9" s="33">
        <f>K9+M9+N9-O9-P9-Q9</f>
        <v>1853093.2</v>
      </c>
      <c r="S9" s="28"/>
    </row>
    <row r="10" spans="1:19" ht="20.100000000000001" customHeight="1" x14ac:dyDescent="0.2">
      <c r="A10" s="28">
        <v>3</v>
      </c>
      <c r="B10" s="105" t="s">
        <v>88</v>
      </c>
      <c r="C10" s="39" t="s">
        <v>189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1"/>
        <v>762600</v>
      </c>
      <c r="L10" s="28"/>
      <c r="M10" s="34"/>
      <c r="N10" s="35">
        <f t="shared" si="2"/>
        <v>305040</v>
      </c>
      <c r="O10" s="35">
        <f t="shared" si="3"/>
        <v>61008</v>
      </c>
      <c r="P10" s="35">
        <f t="shared" si="4"/>
        <v>11439</v>
      </c>
      <c r="Q10" s="35">
        <f t="shared" si="5"/>
        <v>7626</v>
      </c>
      <c r="R10" s="33">
        <f>K10+M10+N10-O10-P10-Q10</f>
        <v>987567</v>
      </c>
      <c r="S10" s="28"/>
    </row>
    <row r="11" spans="1:19" ht="20.100000000000001" customHeight="1" x14ac:dyDescent="0.2">
      <c r="A11" s="28">
        <v>4</v>
      </c>
      <c r="B11" s="105" t="s">
        <v>89</v>
      </c>
      <c r="C11" s="39" t="s">
        <v>189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1"/>
        <v>886600</v>
      </c>
      <c r="L11" s="28"/>
      <c r="M11" s="34">
        <v>31000</v>
      </c>
      <c r="N11" s="35">
        <f t="shared" si="2"/>
        <v>354640</v>
      </c>
      <c r="O11" s="35">
        <f t="shared" si="3"/>
        <v>70928</v>
      </c>
      <c r="P11" s="35">
        <f t="shared" si="4"/>
        <v>13299</v>
      </c>
      <c r="Q11" s="35">
        <f t="shared" si="5"/>
        <v>8866</v>
      </c>
      <c r="R11" s="33">
        <f>K11+M11+N11-O11-P11-Q11</f>
        <v>1179147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4276760</v>
      </c>
      <c r="L12" s="73"/>
      <c r="M12" s="69">
        <f t="shared" ref="M12:R12" si="6">SUM(M8:M11)</f>
        <v>31000</v>
      </c>
      <c r="N12" s="69">
        <f t="shared" si="6"/>
        <v>1710704</v>
      </c>
      <c r="O12" s="69">
        <f t="shared" si="6"/>
        <v>342140.8</v>
      </c>
      <c r="P12" s="69">
        <f t="shared" si="6"/>
        <v>64151.399999999994</v>
      </c>
      <c r="Q12" s="69">
        <f t="shared" si="6"/>
        <v>42767.6</v>
      </c>
      <c r="R12" s="69">
        <f t="shared" si="6"/>
        <v>5569404.2000000002</v>
      </c>
      <c r="S12" s="69"/>
    </row>
    <row r="13" spans="1:19" ht="23.1" customHeight="1" x14ac:dyDescent="0.2">
      <c r="A13" s="74"/>
      <c r="B13" s="75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85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91</v>
      </c>
      <c r="C8" s="28" t="s">
        <v>31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>J8*310000</f>
        <v>1421287.9999999998</v>
      </c>
      <c r="L8" s="28"/>
      <c r="M8" s="28"/>
      <c r="N8" s="35">
        <f>(D8+E8+I8+G8)*310000*40%</f>
        <v>568515.19999999995</v>
      </c>
      <c r="O8" s="35">
        <f>(D8+E8+I8+G8)*310000*8%</f>
        <v>113703.03999999998</v>
      </c>
      <c r="P8" s="35">
        <f>(D8+E8+I8+G8)*1.5%*310000</f>
        <v>21319.319999999996</v>
      </c>
      <c r="Q8" s="35">
        <f>(D8+E8+I8+G8)*310000*1%</f>
        <v>14212.879999999997</v>
      </c>
      <c r="R8" s="33">
        <f>K8+M8+N8-O8-P8-Q8</f>
        <v>1840567.9599999997</v>
      </c>
      <c r="S8" s="28"/>
    </row>
    <row r="9" spans="1:19" ht="20.100000000000001" customHeight="1" x14ac:dyDescent="0.2">
      <c r="A9" s="28">
        <v>2</v>
      </c>
      <c r="B9" s="105" t="s">
        <v>92</v>
      </c>
      <c r="C9" s="39" t="s">
        <v>189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ref="K9:K11" si="1">J9*310000</f>
        <v>1359287.9999999998</v>
      </c>
      <c r="L9" s="34"/>
      <c r="M9" s="34"/>
      <c r="N9" s="35">
        <f t="shared" ref="N9:N11" si="2">(D9+E9+I9+G9)*310000*40%</f>
        <v>543715.19999999995</v>
      </c>
      <c r="O9" s="35">
        <f t="shared" ref="O9:O11" si="3">(D9+E9+I9+G9)*310000*8%</f>
        <v>108743.03999999998</v>
      </c>
      <c r="P9" s="35">
        <f t="shared" ref="P9:P11" si="4">(D9+E9+I9+G9)*1.5%*310000</f>
        <v>20389.319999999996</v>
      </c>
      <c r="Q9" s="35">
        <f t="shared" ref="Q9:Q11" si="5">(D9+E9+I9+G9)*310000*1%</f>
        <v>13592.879999999997</v>
      </c>
      <c r="R9" s="33">
        <f>K9+M9+N9-O9-P9-Q9</f>
        <v>1760277.9599999997</v>
      </c>
      <c r="S9" s="42"/>
    </row>
    <row r="10" spans="1:19" ht="20.100000000000001" customHeight="1" x14ac:dyDescent="0.2">
      <c r="A10" s="28">
        <v>3</v>
      </c>
      <c r="B10" s="105" t="s">
        <v>93</v>
      </c>
      <c r="C10" s="39" t="s">
        <v>189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1"/>
        <v>886600</v>
      </c>
      <c r="L10" s="34"/>
      <c r="M10" s="34"/>
      <c r="N10" s="35">
        <f t="shared" si="2"/>
        <v>354640</v>
      </c>
      <c r="O10" s="35">
        <f t="shared" si="3"/>
        <v>70928</v>
      </c>
      <c r="P10" s="35">
        <f t="shared" si="4"/>
        <v>13298.999999999998</v>
      </c>
      <c r="Q10" s="35">
        <f t="shared" si="5"/>
        <v>8866</v>
      </c>
      <c r="R10" s="33">
        <f>K10+M10+N10-O10-P10-Q10</f>
        <v>1148147</v>
      </c>
      <c r="S10" s="42"/>
    </row>
    <row r="11" spans="1:19" ht="20.100000000000001" customHeight="1" x14ac:dyDescent="0.2">
      <c r="A11" s="28">
        <v>4</v>
      </c>
      <c r="B11" s="105" t="s">
        <v>94</v>
      </c>
      <c r="C11" s="39" t="s">
        <v>189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1227600</v>
      </c>
      <c r="L11" s="34"/>
      <c r="M11" s="34">
        <v>31000</v>
      </c>
      <c r="N11" s="35">
        <f t="shared" si="2"/>
        <v>491040</v>
      </c>
      <c r="O11" s="35">
        <f t="shared" si="3"/>
        <v>98208</v>
      </c>
      <c r="P11" s="35">
        <f t="shared" si="4"/>
        <v>18414</v>
      </c>
      <c r="Q11" s="35">
        <f t="shared" si="5"/>
        <v>12276</v>
      </c>
      <c r="R11" s="33">
        <f>K11+M11+N11-O11-P11-Q11</f>
        <v>1620742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4894776</v>
      </c>
      <c r="L12" s="73"/>
      <c r="M12" s="69">
        <f t="shared" ref="M12:R12" si="6">SUM(M8:M11)</f>
        <v>31000</v>
      </c>
      <c r="N12" s="69">
        <f t="shared" si="6"/>
        <v>1957910.4</v>
      </c>
      <c r="O12" s="69">
        <f t="shared" si="6"/>
        <v>391582.07999999996</v>
      </c>
      <c r="P12" s="69">
        <f t="shared" si="6"/>
        <v>73421.639999999985</v>
      </c>
      <c r="Q12" s="69">
        <f t="shared" si="6"/>
        <v>48947.759999999995</v>
      </c>
      <c r="R12" s="69">
        <f t="shared" si="6"/>
        <v>6369734.9199999999</v>
      </c>
      <c r="S12" s="69"/>
    </row>
    <row r="13" spans="1:19" ht="23.1" customHeight="1" x14ac:dyDescent="0.2">
      <c r="A13" s="74"/>
      <c r="B13" s="75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4" zoomScale="130" zoomScaleNormal="130" workbookViewId="0">
      <selection activeCell="R12" sqref="R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95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96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 t="shared" ref="R8:R13" si="1">K8+M8+N8-O8-P8-Q8</f>
        <v>1947032.5000000005</v>
      </c>
      <c r="S8" s="42"/>
    </row>
    <row r="9" spans="1:19" ht="20.100000000000001" customHeight="1" x14ac:dyDescent="0.2">
      <c r="A9" s="28">
        <v>2</v>
      </c>
      <c r="B9" s="105" t="s">
        <v>97</v>
      </c>
      <c r="C9" s="28" t="s">
        <v>35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3" si="2">J9*310000</f>
        <v>1590300.0000000002</v>
      </c>
      <c r="L9" s="34"/>
      <c r="M9" s="34"/>
      <c r="N9" s="35">
        <f t="shared" ref="N9:N13" si="3">(D9+E9+I9+G9)*310000*40%</f>
        <v>636120.00000000012</v>
      </c>
      <c r="O9" s="35">
        <f t="shared" ref="O9:O13" si="4">(D9+E9+I9+G9)*310000*8%</f>
        <v>127224.00000000001</v>
      </c>
      <c r="P9" s="35">
        <f t="shared" ref="P9:P13" si="5">(D9+E9+I9+G9)*1.5%*310000</f>
        <v>23854.5</v>
      </c>
      <c r="Q9" s="35">
        <f t="shared" ref="Q9:Q13" si="6">(D9+E9+I9+G9)*310000*1%</f>
        <v>15903.000000000002</v>
      </c>
      <c r="R9" s="33">
        <f t="shared" si="1"/>
        <v>2059438.5000000005</v>
      </c>
      <c r="S9" s="42"/>
    </row>
    <row r="10" spans="1:19" ht="20.100000000000001" customHeight="1" x14ac:dyDescent="0.2">
      <c r="A10" s="28">
        <v>3</v>
      </c>
      <c r="B10" s="105" t="s">
        <v>98</v>
      </c>
      <c r="C10" s="39" t="s">
        <v>189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2"/>
        <v>762600</v>
      </c>
      <c r="L10" s="34"/>
      <c r="M10" s="34"/>
      <c r="N10" s="35">
        <f t="shared" si="3"/>
        <v>305040</v>
      </c>
      <c r="O10" s="35">
        <f t="shared" si="4"/>
        <v>61008</v>
      </c>
      <c r="P10" s="35">
        <f t="shared" si="5"/>
        <v>11438.999999999998</v>
      </c>
      <c r="Q10" s="35">
        <f t="shared" si="6"/>
        <v>7626</v>
      </c>
      <c r="R10" s="33">
        <f t="shared" si="1"/>
        <v>987567</v>
      </c>
      <c r="S10" s="42"/>
    </row>
    <row r="11" spans="1:19" ht="20.100000000000001" customHeight="1" x14ac:dyDescent="0.2">
      <c r="A11" s="28">
        <v>4</v>
      </c>
      <c r="B11" s="105" t="s">
        <v>99</v>
      </c>
      <c r="C11" s="39" t="s">
        <v>189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7">D11*H11</f>
        <v>0.28420000000000001</v>
      </c>
      <c r="J11" s="32">
        <f t="shared" si="0"/>
        <v>4.3441999999999998</v>
      </c>
      <c r="K11" s="33">
        <f t="shared" si="2"/>
        <v>1346702</v>
      </c>
      <c r="L11" s="34"/>
      <c r="M11" s="34"/>
      <c r="N11" s="35">
        <f t="shared" si="3"/>
        <v>538680.80000000005</v>
      </c>
      <c r="O11" s="35">
        <f t="shared" si="4"/>
        <v>107736.16</v>
      </c>
      <c r="P11" s="35">
        <f t="shared" si="5"/>
        <v>20200.53</v>
      </c>
      <c r="Q11" s="35">
        <f t="shared" si="6"/>
        <v>13467.02</v>
      </c>
      <c r="R11" s="33">
        <f t="shared" si="1"/>
        <v>1743979.09</v>
      </c>
      <c r="S11" s="42"/>
    </row>
    <row r="12" spans="1:19" ht="20.100000000000001" customHeight="1" x14ac:dyDescent="0.2">
      <c r="A12" s="28">
        <v>5</v>
      </c>
      <c r="B12" s="105" t="s">
        <v>100</v>
      </c>
      <c r="C12" s="39" t="s">
        <v>189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2"/>
        <v>1196600</v>
      </c>
      <c r="L12" s="34"/>
      <c r="M12" s="34"/>
      <c r="N12" s="35">
        <f t="shared" si="3"/>
        <v>478640</v>
      </c>
      <c r="O12" s="35">
        <f t="shared" si="4"/>
        <v>95728</v>
      </c>
      <c r="P12" s="35">
        <f t="shared" si="5"/>
        <v>17948.999999999996</v>
      </c>
      <c r="Q12" s="35">
        <f t="shared" si="6"/>
        <v>11966</v>
      </c>
      <c r="R12" s="33">
        <f t="shared" si="1"/>
        <v>1549597</v>
      </c>
      <c r="S12" s="42"/>
    </row>
    <row r="13" spans="1:19" ht="20.100000000000001" customHeight="1" x14ac:dyDescent="0.2">
      <c r="A13" s="28">
        <v>6</v>
      </c>
      <c r="B13" s="105" t="s">
        <v>101</v>
      </c>
      <c r="C13" s="39" t="s">
        <v>189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 t="shared" si="2"/>
        <v>1258599.9999999998</v>
      </c>
      <c r="L13" s="34"/>
      <c r="M13" s="34">
        <v>31000</v>
      </c>
      <c r="N13" s="35">
        <f t="shared" si="3"/>
        <v>503439.99999999994</v>
      </c>
      <c r="O13" s="35">
        <f t="shared" si="4"/>
        <v>100687.99999999999</v>
      </c>
      <c r="P13" s="35">
        <f t="shared" si="5"/>
        <v>18878.999999999996</v>
      </c>
      <c r="Q13" s="35">
        <f t="shared" si="6"/>
        <v>12585.999999999998</v>
      </c>
      <c r="R13" s="33">
        <f t="shared" si="1"/>
        <v>1660886.9999999998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7658302</v>
      </c>
      <c r="L14" s="73"/>
      <c r="M14" s="69">
        <f t="shared" ref="M14:R14" si="8">SUM(M8:M13)</f>
        <v>31000</v>
      </c>
      <c r="N14" s="69">
        <f t="shared" si="8"/>
        <v>3063320.8000000003</v>
      </c>
      <c r="O14" s="69">
        <f t="shared" si="8"/>
        <v>612664.16</v>
      </c>
      <c r="P14" s="69">
        <f t="shared" si="8"/>
        <v>114874.53</v>
      </c>
      <c r="Q14" s="69">
        <f t="shared" si="8"/>
        <v>76583.02</v>
      </c>
      <c r="R14" s="69">
        <f t="shared" si="8"/>
        <v>9948501.0899999999</v>
      </c>
      <c r="S14" s="69"/>
    </row>
    <row r="15" spans="1:19" ht="23.1" customHeight="1" x14ac:dyDescent="0.2">
      <c r="A15" s="74"/>
      <c r="B15" s="75" t="s">
        <v>102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3" t="s">
        <v>204</v>
      </c>
      <c r="Q16" s="173"/>
      <c r="R16" s="173"/>
      <c r="S16" s="79"/>
    </row>
    <row r="17" spans="1:19" ht="23.1" customHeight="1" x14ac:dyDescent="0.2">
      <c r="A17" s="74"/>
      <c r="B17" s="174" t="s">
        <v>48</v>
      </c>
      <c r="C17" s="174"/>
      <c r="D17" s="174"/>
      <c r="E17" s="74"/>
      <c r="F17" s="74"/>
      <c r="G17" s="74"/>
      <c r="H17" s="175" t="s">
        <v>49</v>
      </c>
      <c r="I17" s="175"/>
      <c r="J17" s="175"/>
      <c r="K17" s="175"/>
      <c r="L17" s="175"/>
      <c r="M17" s="96"/>
      <c r="N17" s="96"/>
      <c r="O17" s="95"/>
      <c r="P17" s="174" t="s">
        <v>16</v>
      </c>
      <c r="Q17" s="174"/>
      <c r="R17" s="174"/>
      <c r="S17" s="13"/>
    </row>
    <row r="18" spans="1:19" ht="23.1" customHeight="1" x14ac:dyDescent="0.2">
      <c r="A18" s="11"/>
      <c r="B18" s="177"/>
      <c r="C18" s="177"/>
      <c r="D18" s="177"/>
      <c r="E18" s="11"/>
      <c r="F18" s="11"/>
      <c r="G18" s="11"/>
      <c r="H18" s="181"/>
      <c r="I18" s="181"/>
      <c r="J18" s="181"/>
      <c r="K18" s="181"/>
      <c r="L18" s="181"/>
      <c r="M18" s="92"/>
      <c r="N18" s="92"/>
      <c r="O18" s="82"/>
      <c r="P18" s="177"/>
      <c r="Q18" s="177"/>
      <c r="R18" s="177"/>
      <c r="S18" s="81"/>
    </row>
    <row r="19" spans="1:19" s="113" customFormat="1" ht="23.1" customHeight="1" x14ac:dyDescent="0.2">
      <c r="A19" s="17"/>
      <c r="B19" s="171" t="s">
        <v>191</v>
      </c>
      <c r="C19" s="171"/>
      <c r="D19" s="171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1" t="s">
        <v>190</v>
      </c>
      <c r="Q19" s="171"/>
      <c r="R19" s="171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1"/>
      <c r="C22" s="171"/>
      <c r="D22" s="171"/>
      <c r="E22" s="17"/>
      <c r="F22" s="17"/>
      <c r="G22" s="17"/>
      <c r="H22" s="171"/>
      <c r="I22" s="171"/>
      <c r="J22" s="171"/>
      <c r="K22" s="171"/>
      <c r="L22" s="171"/>
      <c r="M22" s="88"/>
      <c r="N22" s="88"/>
      <c r="O22" s="88"/>
      <c r="P22" s="171"/>
      <c r="Q22" s="171"/>
      <c r="R22" s="171"/>
      <c r="S22" s="88"/>
    </row>
    <row r="34" spans="1:19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10" zoomScale="130" zoomScaleNormal="130" workbookViewId="0">
      <selection activeCell="M12" sqref="M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103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104</v>
      </c>
      <c r="C8" s="39" t="s">
        <v>189</v>
      </c>
      <c r="D8" s="29">
        <v>4.0599999999999996</v>
      </c>
      <c r="E8" s="40"/>
      <c r="F8" s="41"/>
      <c r="G8" s="46" t="s">
        <v>38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>J8*310000</f>
        <v>1533073.9999999998</v>
      </c>
      <c r="L8" s="34"/>
      <c r="M8" s="34"/>
      <c r="N8" s="35">
        <f>(D8+E8+I8+G8)*310000*40%</f>
        <v>613229.6</v>
      </c>
      <c r="O8" s="35">
        <f>(D8+E8+I8+G8)*310000*8%</f>
        <v>122645.91999999998</v>
      </c>
      <c r="P8" s="35">
        <f>(D8+E8+I8+G8)*1.5%*310000</f>
        <v>22996.109999999993</v>
      </c>
      <c r="Q8" s="35">
        <f>(D8+E8+I8+G8)*310000*1%</f>
        <v>15330.739999999998</v>
      </c>
      <c r="R8" s="33">
        <f>K8+M8+N8-O8-P8-Q8</f>
        <v>1985330.8299999996</v>
      </c>
      <c r="S8" s="42"/>
    </row>
    <row r="9" spans="1:19" ht="20.100000000000001" customHeight="1" x14ac:dyDescent="0.2">
      <c r="A9" s="28">
        <v>2</v>
      </c>
      <c r="B9" s="105" t="s">
        <v>105</v>
      </c>
      <c r="C9" s="28" t="s">
        <v>31</v>
      </c>
      <c r="D9" s="29">
        <v>4.0599999999999996</v>
      </c>
      <c r="E9" s="28">
        <v>0.2</v>
      </c>
      <c r="F9" s="41"/>
      <c r="G9" s="46" t="s">
        <v>39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>
        <f t="shared" ref="K9:K11" si="1">J9*310000</f>
        <v>1691173.9999999998</v>
      </c>
      <c r="L9" s="34"/>
      <c r="M9" s="34"/>
      <c r="N9" s="35">
        <f t="shared" ref="N9:N11" si="2">(D9+E9+I9+G9)*310000*40%</f>
        <v>676469.60000000009</v>
      </c>
      <c r="O9" s="35">
        <f t="shared" ref="O9:O11" si="3">(D9+E9+I9+G9)*310000*8%</f>
        <v>135293.92000000001</v>
      </c>
      <c r="P9" s="35">
        <f t="shared" ref="P9:P11" si="4">(D9+E9+I9+G9)*1.5%*310000</f>
        <v>25367.61</v>
      </c>
      <c r="Q9" s="35">
        <f t="shared" ref="Q9:Q11" si="5">(D9+E9+I9+G9)*310000*1%</f>
        <v>16911.740000000002</v>
      </c>
      <c r="R9" s="33">
        <v>895938</v>
      </c>
      <c r="S9" s="42"/>
    </row>
    <row r="10" spans="1:19" ht="20.100000000000001" customHeight="1" x14ac:dyDescent="0.2">
      <c r="A10" s="28">
        <v>3</v>
      </c>
      <c r="B10" s="105" t="s">
        <v>106</v>
      </c>
      <c r="C10" s="39" t="s">
        <v>189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>
        <f t="shared" si="1"/>
        <v>762600</v>
      </c>
      <c r="L10" s="34"/>
      <c r="M10" s="34"/>
      <c r="N10" s="35">
        <f t="shared" si="2"/>
        <v>305040</v>
      </c>
      <c r="O10" s="35">
        <f t="shared" si="3"/>
        <v>61008</v>
      </c>
      <c r="P10" s="35">
        <f t="shared" si="4"/>
        <v>11438.999999999998</v>
      </c>
      <c r="Q10" s="35">
        <f t="shared" si="5"/>
        <v>7626</v>
      </c>
      <c r="R10" s="33">
        <f>K10+M10+N10-O10-P10-Q10</f>
        <v>987567</v>
      </c>
      <c r="S10" s="42" t="s">
        <v>43</v>
      </c>
    </row>
    <row r="11" spans="1:19" ht="20.100000000000001" customHeight="1" x14ac:dyDescent="0.2">
      <c r="A11" s="28">
        <v>4</v>
      </c>
      <c r="B11" s="105" t="s">
        <v>107</v>
      </c>
      <c r="C11" s="39" t="s">
        <v>189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si="1"/>
        <v>1419800</v>
      </c>
      <c r="L11" s="34"/>
      <c r="M11" s="34">
        <v>31000</v>
      </c>
      <c r="N11" s="35">
        <f t="shared" si="2"/>
        <v>567920</v>
      </c>
      <c r="O11" s="35">
        <f t="shared" si="3"/>
        <v>113584</v>
      </c>
      <c r="P11" s="35">
        <f t="shared" si="4"/>
        <v>21297</v>
      </c>
      <c r="Q11" s="35">
        <f t="shared" si="5"/>
        <v>14198</v>
      </c>
      <c r="R11" s="33">
        <f>K11+M11+N11-O11-P11-Q11</f>
        <v>1869641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5406648</v>
      </c>
      <c r="L12" s="73"/>
      <c r="M12" s="69">
        <f t="shared" ref="M12:R12" si="6">SUM(M8:M11)</f>
        <v>31000</v>
      </c>
      <c r="N12" s="69">
        <f t="shared" si="6"/>
        <v>2162659.2000000002</v>
      </c>
      <c r="O12" s="69">
        <f t="shared" si="6"/>
        <v>432531.83999999997</v>
      </c>
      <c r="P12" s="69">
        <f t="shared" si="6"/>
        <v>81099.72</v>
      </c>
      <c r="Q12" s="69">
        <f t="shared" si="6"/>
        <v>54066.479999999996</v>
      </c>
      <c r="R12" s="69">
        <f t="shared" si="6"/>
        <v>5738476.8300000001</v>
      </c>
      <c r="S12" s="69"/>
    </row>
    <row r="13" spans="1:19" ht="23.1" customHeight="1" x14ac:dyDescent="0.2">
      <c r="A13" s="74"/>
      <c r="B13" s="75" t="s">
        <v>108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N8" sqref="N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109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110</v>
      </c>
      <c r="C8" s="28" t="s">
        <v>31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>J8*310000</f>
        <v>1408702</v>
      </c>
      <c r="L8" s="34"/>
      <c r="M8" s="33"/>
      <c r="N8" s="35">
        <f>(D8+E8+I8+G8)*310000*40%</f>
        <v>563480.80000000005</v>
      </c>
      <c r="O8" s="35">
        <f>(D8+E8+I8+G8)*310000*8%</f>
        <v>112696.16</v>
      </c>
      <c r="P8" s="35">
        <f>(D8+E8+I8+G8)*1.5%*310000</f>
        <v>21130.53</v>
      </c>
      <c r="Q8" s="35">
        <f>(D8+E8+I8+G8)*310000*1%</f>
        <v>14087.02</v>
      </c>
      <c r="R8" s="33">
        <f>K8+M8+N8-O8-P8-Q8</f>
        <v>1824269.09</v>
      </c>
      <c r="S8" s="42"/>
    </row>
    <row r="9" spans="1:19" ht="20.100000000000001" customHeight="1" x14ac:dyDescent="0.2">
      <c r="A9" s="28">
        <v>2</v>
      </c>
      <c r="B9" s="105" t="s">
        <v>111</v>
      </c>
      <c r="C9" s="39" t="s">
        <v>189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ref="K9:K11" si="2">J9*310000</f>
        <v>1227600</v>
      </c>
      <c r="L9" s="34"/>
      <c r="M9" s="34">
        <v>31000</v>
      </c>
      <c r="N9" s="35">
        <f t="shared" ref="N9:N11" si="3">(D9+E9+I9+G9)*310000*40%</f>
        <v>491040</v>
      </c>
      <c r="O9" s="35">
        <f t="shared" ref="O9:O11" si="4">(D9+E9+I9+G9)*310000*8%</f>
        <v>98208</v>
      </c>
      <c r="P9" s="35">
        <f t="shared" ref="P9:P11" si="5">(D9+E9+I9+G9)*1.5%*310000</f>
        <v>18414</v>
      </c>
      <c r="Q9" s="35">
        <f t="shared" ref="Q9:Q11" si="6">(D9+E9+I9+G9)*310000*1%</f>
        <v>12276</v>
      </c>
      <c r="R9" s="33">
        <f>K9+M9+N9-O9-P9-Q9</f>
        <v>1620742</v>
      </c>
      <c r="S9" s="42"/>
    </row>
    <row r="10" spans="1:19" ht="20.100000000000001" customHeight="1" x14ac:dyDescent="0.2">
      <c r="A10" s="28">
        <v>3</v>
      </c>
      <c r="B10" s="105" t="s">
        <v>88</v>
      </c>
      <c r="C10" s="39" t="s">
        <v>189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651000</v>
      </c>
      <c r="L10" s="34"/>
      <c r="M10" s="34"/>
      <c r="N10" s="35">
        <f t="shared" si="3"/>
        <v>260400</v>
      </c>
      <c r="O10" s="35">
        <f t="shared" si="4"/>
        <v>52080</v>
      </c>
      <c r="P10" s="35">
        <f t="shared" si="5"/>
        <v>9765</v>
      </c>
      <c r="Q10" s="35">
        <f t="shared" si="6"/>
        <v>6510</v>
      </c>
      <c r="R10" s="33">
        <f>K10+M10+N10-O10-P10-Q10</f>
        <v>843045</v>
      </c>
      <c r="S10" s="42"/>
    </row>
    <row r="11" spans="1:19" ht="20.100000000000001" customHeight="1" x14ac:dyDescent="0.2">
      <c r="A11" s="28">
        <v>4</v>
      </c>
      <c r="B11" s="105" t="s">
        <v>112</v>
      </c>
      <c r="C11" s="39" t="s">
        <v>189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948600</v>
      </c>
      <c r="L11" s="34"/>
      <c r="M11" s="34"/>
      <c r="N11" s="35">
        <f t="shared" si="3"/>
        <v>379440</v>
      </c>
      <c r="O11" s="35">
        <f t="shared" si="4"/>
        <v>75888</v>
      </c>
      <c r="P11" s="35">
        <f t="shared" si="5"/>
        <v>14228.999999999998</v>
      </c>
      <c r="Q11" s="35">
        <f t="shared" si="6"/>
        <v>9486</v>
      </c>
      <c r="R11" s="33">
        <f>K11+M11+N11-O11-P11-Q11</f>
        <v>1228437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4235902</v>
      </c>
      <c r="L12" s="73"/>
      <c r="M12" s="69">
        <f t="shared" ref="M12:R12" si="7">SUM(M8:M11)</f>
        <v>31000</v>
      </c>
      <c r="N12" s="69">
        <f t="shared" si="7"/>
        <v>1694360.8</v>
      </c>
      <c r="O12" s="69">
        <f t="shared" si="7"/>
        <v>338872.16000000003</v>
      </c>
      <c r="P12" s="69">
        <f t="shared" si="7"/>
        <v>63538.53</v>
      </c>
      <c r="Q12" s="69">
        <f t="shared" si="7"/>
        <v>42359.020000000004</v>
      </c>
      <c r="R12" s="69">
        <f t="shared" si="7"/>
        <v>5516493.0899999999</v>
      </c>
      <c r="S12" s="69"/>
    </row>
    <row r="13" spans="1:19" ht="23.1" customHeight="1" x14ac:dyDescent="0.2">
      <c r="A13" s="74"/>
      <c r="B13" s="75" t="s">
        <v>113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114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115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1" si="0">I8+E8+D8</f>
        <v>4.8500000000000005</v>
      </c>
      <c r="K8" s="33">
        <f>J8*310000</f>
        <v>1503500.0000000002</v>
      </c>
      <c r="L8" s="34"/>
      <c r="M8" s="33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5" t="s">
        <v>116</v>
      </c>
      <c r="C9" s="39" t="s">
        <v>189</v>
      </c>
      <c r="D9" s="29">
        <v>1.86</v>
      </c>
      <c r="E9" s="28"/>
      <c r="F9" s="41"/>
      <c r="G9" s="41"/>
      <c r="H9" s="43"/>
      <c r="I9" s="31"/>
      <c r="J9" s="32">
        <f>D9</f>
        <v>1.86</v>
      </c>
      <c r="K9" s="33">
        <f t="shared" ref="K9:K11" si="1">J9*310000</f>
        <v>576600</v>
      </c>
      <c r="L9" s="34"/>
      <c r="M9" s="33"/>
      <c r="N9" s="35">
        <f t="shared" ref="N9:N11" si="2">(D9+E9+I9+G9)*310000*40%</f>
        <v>230640</v>
      </c>
      <c r="O9" s="35">
        <f t="shared" ref="O9:O11" si="3">(D9+E9+I9+G9)*310000*8%</f>
        <v>46128</v>
      </c>
      <c r="P9" s="35">
        <f t="shared" ref="P9:P11" si="4">(D9+E9+I9+G9)*1.5%*310000</f>
        <v>8649</v>
      </c>
      <c r="Q9" s="35">
        <f t="shared" ref="Q9:Q11" si="5">(D9+E9+I9+G9)*310000*1%</f>
        <v>5766</v>
      </c>
      <c r="R9" s="33">
        <f>K9+M9+N9-O9-P9-Q9</f>
        <v>746697</v>
      </c>
      <c r="S9" s="42"/>
    </row>
    <row r="10" spans="1:19" ht="20.100000000000001" customHeight="1" x14ac:dyDescent="0.2">
      <c r="A10" s="28">
        <v>3</v>
      </c>
      <c r="B10" s="107" t="s">
        <v>117</v>
      </c>
      <c r="C10" s="39" t="s">
        <v>189</v>
      </c>
      <c r="D10" s="29">
        <v>2.1</v>
      </c>
      <c r="E10" s="40"/>
      <c r="F10" s="41"/>
      <c r="G10" s="41"/>
      <c r="H10" s="45"/>
      <c r="I10" s="31"/>
      <c r="J10" s="32">
        <v>2.1</v>
      </c>
      <c r="K10" s="33">
        <f t="shared" si="1"/>
        <v>651000</v>
      </c>
      <c r="L10" s="33">
        <f t="shared" ref="K8:L11" si="6">K10*1490000</f>
        <v>969990000000</v>
      </c>
      <c r="M10" s="33"/>
      <c r="N10" s="35">
        <f t="shared" si="2"/>
        <v>260400</v>
      </c>
      <c r="O10" s="35">
        <f t="shared" si="3"/>
        <v>52080</v>
      </c>
      <c r="P10" s="35">
        <f t="shared" si="4"/>
        <v>9765</v>
      </c>
      <c r="Q10" s="35">
        <f t="shared" si="5"/>
        <v>6510</v>
      </c>
      <c r="R10" s="33">
        <f t="shared" ref="R10" si="7">K10+M10+N10-O10-P10-Q10</f>
        <v>843045</v>
      </c>
      <c r="S10" s="42"/>
    </row>
    <row r="11" spans="1:19" ht="20.100000000000001" customHeight="1" x14ac:dyDescent="0.2">
      <c r="A11" s="28">
        <v>4</v>
      </c>
      <c r="B11" s="105" t="s">
        <v>118</v>
      </c>
      <c r="C11" s="39" t="s">
        <v>189</v>
      </c>
      <c r="D11" s="29">
        <v>3.03</v>
      </c>
      <c r="E11" s="40"/>
      <c r="F11" s="41"/>
      <c r="G11" s="41"/>
      <c r="H11" s="45"/>
      <c r="I11" s="31"/>
      <c r="J11" s="32">
        <f t="shared" si="0"/>
        <v>3.03</v>
      </c>
      <c r="K11" s="33">
        <f t="shared" si="1"/>
        <v>939299.99999999988</v>
      </c>
      <c r="L11" s="34"/>
      <c r="M11" s="34">
        <v>31000</v>
      </c>
      <c r="N11" s="35">
        <f t="shared" si="2"/>
        <v>375720</v>
      </c>
      <c r="O11" s="35">
        <f t="shared" si="3"/>
        <v>75143.999999999985</v>
      </c>
      <c r="P11" s="35">
        <f t="shared" si="4"/>
        <v>14089.5</v>
      </c>
      <c r="Q11" s="35">
        <f t="shared" si="5"/>
        <v>9392.9999999999982</v>
      </c>
      <c r="R11" s="33">
        <f>K11+M11+N11-O11-P11-Q11</f>
        <v>1247393.5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11.64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11.84</v>
      </c>
      <c r="K12" s="69">
        <f>SUM(K8:K11)</f>
        <v>3670400</v>
      </c>
      <c r="L12" s="73"/>
      <c r="M12" s="69">
        <f t="shared" ref="M12:R12" si="8">SUM(M8:M11)</f>
        <v>31000</v>
      </c>
      <c r="N12" s="69">
        <f t="shared" si="8"/>
        <v>1468160</v>
      </c>
      <c r="O12" s="69">
        <f t="shared" si="8"/>
        <v>293632</v>
      </c>
      <c r="P12" s="69">
        <f t="shared" si="8"/>
        <v>55056</v>
      </c>
      <c r="Q12" s="69">
        <f t="shared" si="8"/>
        <v>36704</v>
      </c>
      <c r="R12" s="69">
        <f t="shared" si="8"/>
        <v>4784168</v>
      </c>
      <c r="S12" s="69"/>
    </row>
    <row r="13" spans="1:19" ht="23.1" customHeight="1" x14ac:dyDescent="0.2">
      <c r="A13" s="74"/>
      <c r="B13" s="75" t="s">
        <v>196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30" zoomScaleNormal="13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119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8" t="s">
        <v>120</v>
      </c>
      <c r="C8" s="39" t="s">
        <v>189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>J8*310000</f>
        <v>1258599.9999999998</v>
      </c>
      <c r="L8" s="34"/>
      <c r="M8" s="34">
        <v>31000</v>
      </c>
      <c r="N8" s="35">
        <f>(D8+E8+I8+G8)*310000*40%</f>
        <v>503439.99999999994</v>
      </c>
      <c r="O8" s="35">
        <f>(D8+E8+I8+G8)*310000*8%</f>
        <v>100687.99999999999</v>
      </c>
      <c r="P8" s="35">
        <f>(D8+E8+I8+G8)*1.5%*310000</f>
        <v>18878.999999999996</v>
      </c>
      <c r="Q8" s="35">
        <f>(D8+E8+I8+G8)*310000*1%</f>
        <v>12585.999999999998</v>
      </c>
      <c r="R8" s="33">
        <f>K8+M8+N8-O8-P8-Q8</f>
        <v>1660886.9999999998</v>
      </c>
      <c r="S8" s="42"/>
    </row>
    <row r="9" spans="1:19" ht="20.100000000000001" customHeight="1" x14ac:dyDescent="0.2">
      <c r="A9" s="28">
        <v>2</v>
      </c>
      <c r="B9" s="105" t="s">
        <v>121</v>
      </c>
      <c r="C9" s="28" t="s">
        <v>31</v>
      </c>
      <c r="D9" s="48">
        <v>4.32</v>
      </c>
      <c r="E9" s="28">
        <v>0.2</v>
      </c>
      <c r="F9" s="41"/>
      <c r="G9" s="41"/>
      <c r="H9" s="43"/>
      <c r="I9" s="31"/>
      <c r="J9" s="32">
        <f>I9+E9+D9</f>
        <v>4.5200000000000005</v>
      </c>
      <c r="K9" s="33">
        <f t="shared" ref="K9:K10" si="0">J9*310000</f>
        <v>1401200.0000000002</v>
      </c>
      <c r="L9" s="34"/>
      <c r="M9" s="34"/>
      <c r="N9" s="35">
        <f t="shared" ref="N9:N10" si="1">(D9+E9+I9+G9)*310000*40%</f>
        <v>560480.00000000012</v>
      </c>
      <c r="O9" s="35">
        <f t="shared" ref="O9:O10" si="2">(D9+E9+I9+G9)*310000*8%</f>
        <v>112096.00000000001</v>
      </c>
      <c r="P9" s="35">
        <f t="shared" ref="P9:P10" si="3">(D9+E9+I9+G9)*1.5%*310000</f>
        <v>21018</v>
      </c>
      <c r="Q9" s="35">
        <f t="shared" ref="Q9:Q10" si="4">(D9+E9+I9+G9)*310000*1%</f>
        <v>14012.000000000002</v>
      </c>
      <c r="R9" s="33">
        <f>K9+M9+N9-O9-P9-Q9</f>
        <v>1814554.0000000005</v>
      </c>
      <c r="S9" s="42"/>
    </row>
    <row r="10" spans="1:19" ht="20.100000000000001" customHeight="1" x14ac:dyDescent="0.2">
      <c r="A10" s="28">
        <v>3</v>
      </c>
      <c r="B10" s="105" t="s">
        <v>122</v>
      </c>
      <c r="C10" s="39" t="s">
        <v>189</v>
      </c>
      <c r="D10" s="29">
        <v>3.96</v>
      </c>
      <c r="E10" s="40"/>
      <c r="F10" s="41"/>
      <c r="G10" s="41"/>
      <c r="H10" s="43"/>
      <c r="I10" s="31"/>
      <c r="J10" s="32">
        <f>I10+E10+D10</f>
        <v>3.96</v>
      </c>
      <c r="K10" s="33">
        <f t="shared" si="0"/>
        <v>1227600</v>
      </c>
      <c r="L10" s="34"/>
      <c r="M10" s="34"/>
      <c r="N10" s="35">
        <f t="shared" si="1"/>
        <v>491040</v>
      </c>
      <c r="O10" s="35">
        <f t="shared" si="2"/>
        <v>98208</v>
      </c>
      <c r="P10" s="35">
        <f t="shared" si="3"/>
        <v>18414</v>
      </c>
      <c r="Q10" s="35">
        <f t="shared" si="4"/>
        <v>12276</v>
      </c>
      <c r="R10" s="33">
        <f>K10+M10+N10-O10-P10-Q10</f>
        <v>1589742</v>
      </c>
      <c r="S10" s="42"/>
    </row>
    <row r="11" spans="1:19" ht="21.95" customHeight="1" x14ac:dyDescent="0.2">
      <c r="A11" s="27" t="s">
        <v>206</v>
      </c>
      <c r="B11" s="69" t="s">
        <v>11</v>
      </c>
      <c r="C11" s="69"/>
      <c r="D11" s="70">
        <f>SUM(D8:D10)</f>
        <v>12.34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12.54</v>
      </c>
      <c r="K11" s="69">
        <f>SUM(K8:K10)</f>
        <v>3887400</v>
      </c>
      <c r="L11" s="73"/>
      <c r="M11" s="69">
        <f t="shared" ref="M11:R11" si="5">SUM(M8:M10)</f>
        <v>31000</v>
      </c>
      <c r="N11" s="69">
        <f t="shared" si="5"/>
        <v>1554960</v>
      </c>
      <c r="O11" s="69">
        <f t="shared" si="5"/>
        <v>310992</v>
      </c>
      <c r="P11" s="69">
        <f t="shared" si="5"/>
        <v>58311</v>
      </c>
      <c r="Q11" s="69">
        <f t="shared" si="5"/>
        <v>38874</v>
      </c>
      <c r="R11" s="69">
        <f t="shared" si="5"/>
        <v>5065183</v>
      </c>
      <c r="S11" s="69"/>
    </row>
    <row r="12" spans="1:19" ht="23.1" customHeight="1" x14ac:dyDescent="0.2">
      <c r="A12" s="74"/>
      <c r="B12" s="75" t="s">
        <v>197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73" t="s">
        <v>204</v>
      </c>
      <c r="Q13" s="173"/>
      <c r="R13" s="173"/>
      <c r="S13" s="79"/>
    </row>
    <row r="14" spans="1:19" ht="23.1" customHeight="1" x14ac:dyDescent="0.2">
      <c r="A14" s="74"/>
      <c r="B14" s="174" t="s">
        <v>48</v>
      </c>
      <c r="C14" s="174"/>
      <c r="D14" s="174"/>
      <c r="E14" s="74"/>
      <c r="F14" s="74"/>
      <c r="G14" s="74"/>
      <c r="H14" s="175" t="s">
        <v>49</v>
      </c>
      <c r="I14" s="175"/>
      <c r="J14" s="175"/>
      <c r="K14" s="175"/>
      <c r="L14" s="175"/>
      <c r="M14" s="96"/>
      <c r="N14" s="96"/>
      <c r="O14" s="95"/>
      <c r="P14" s="174" t="s">
        <v>16</v>
      </c>
      <c r="Q14" s="174"/>
      <c r="R14" s="174"/>
      <c r="S14" s="13"/>
    </row>
    <row r="15" spans="1:19" ht="23.1" customHeight="1" x14ac:dyDescent="0.2">
      <c r="A15" s="11"/>
      <c r="B15" s="177"/>
      <c r="C15" s="177"/>
      <c r="D15" s="177"/>
      <c r="E15" s="11"/>
      <c r="F15" s="11"/>
      <c r="G15" s="11"/>
      <c r="H15" s="181"/>
      <c r="I15" s="181"/>
      <c r="J15" s="181"/>
      <c r="K15" s="181"/>
      <c r="L15" s="181"/>
      <c r="M15" s="92"/>
      <c r="N15" s="92"/>
      <c r="O15" s="82"/>
      <c r="P15" s="177"/>
      <c r="Q15" s="177"/>
      <c r="R15" s="177"/>
      <c r="S15" s="81"/>
    </row>
    <row r="16" spans="1:19" s="113" customFormat="1" ht="23.1" customHeight="1" x14ac:dyDescent="0.2">
      <c r="A16" s="17"/>
      <c r="B16" s="171" t="s">
        <v>191</v>
      </c>
      <c r="C16" s="171"/>
      <c r="D16" s="171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71" t="s">
        <v>190</v>
      </c>
      <c r="Q16" s="171"/>
      <c r="R16" s="171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71"/>
      <c r="C19" s="171"/>
      <c r="D19" s="171"/>
      <c r="E19" s="17"/>
      <c r="F19" s="17"/>
      <c r="G19" s="17"/>
      <c r="H19" s="171"/>
      <c r="I19" s="171"/>
      <c r="J19" s="171"/>
      <c r="K19" s="171"/>
      <c r="L19" s="171"/>
      <c r="M19" s="88"/>
      <c r="N19" s="88"/>
      <c r="O19" s="88"/>
      <c r="P19" s="171"/>
      <c r="Q19" s="171"/>
      <c r="R19" s="171"/>
      <c r="S19" s="88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130" zoomScaleNormal="130" workbookViewId="0">
      <selection activeCell="R12" sqref="R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123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7" t="s">
        <v>124</v>
      </c>
      <c r="C8" s="39" t="s">
        <v>189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J8*310000</f>
        <v>824600</v>
      </c>
      <c r="L8" s="34"/>
      <c r="M8" s="34"/>
      <c r="N8" s="35">
        <f>(D8+E8+I8+G8)*310000*40%</f>
        <v>329840</v>
      </c>
      <c r="O8" s="35">
        <f>(D8+E8+I8+G8)*310000*8%</f>
        <v>65968</v>
      </c>
      <c r="P8" s="35">
        <f>(D8+E8+I8+G8)*1.5%*310000</f>
        <v>12369</v>
      </c>
      <c r="Q8" s="35">
        <f>(D8+E8+I8+G8)*310000*1%</f>
        <v>8246</v>
      </c>
      <c r="R8" s="33">
        <f>K8+M8+N8-O8-P8-Q8</f>
        <v>1067857</v>
      </c>
      <c r="S8" s="42"/>
    </row>
    <row r="9" spans="1:19" ht="20.100000000000001" customHeight="1" x14ac:dyDescent="0.2">
      <c r="A9" s="28">
        <v>2</v>
      </c>
      <c r="B9" s="107" t="s">
        <v>125</v>
      </c>
      <c r="C9" s="39" t="s">
        <v>189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J9*310000</f>
        <v>1227600</v>
      </c>
      <c r="L9" s="34"/>
      <c r="M9" s="33">
        <v>31000</v>
      </c>
      <c r="N9" s="35">
        <f t="shared" ref="N9:N12" si="1">(D9+E9+I9+G9)*310000*40%</f>
        <v>491040</v>
      </c>
      <c r="O9" s="35">
        <f t="shared" ref="O9:O12" si="2">(D9+E9+I9+G9)*310000*8%</f>
        <v>98208</v>
      </c>
      <c r="P9" s="35">
        <f t="shared" ref="P9:P12" si="3">(D9+E9+I9+G9)*1.5%*310000</f>
        <v>18414</v>
      </c>
      <c r="Q9" s="35">
        <f t="shared" ref="Q9:Q12" si="4">(D9+E9+I9+G9)*310000*1%</f>
        <v>12276</v>
      </c>
      <c r="R9" s="33">
        <f>K9+M9+N9-O9-P9-Q9</f>
        <v>1620742</v>
      </c>
      <c r="S9" s="42"/>
    </row>
    <row r="10" spans="1:19" ht="20.100000000000001" customHeight="1" x14ac:dyDescent="0.2">
      <c r="A10" s="28">
        <v>3</v>
      </c>
      <c r="B10" s="107" t="s">
        <v>126</v>
      </c>
      <c r="C10" s="39" t="s">
        <v>189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576600</v>
      </c>
      <c r="L10" s="34"/>
      <c r="M10" s="33"/>
      <c r="N10" s="35">
        <f t="shared" si="1"/>
        <v>230640</v>
      </c>
      <c r="O10" s="35">
        <f t="shared" si="2"/>
        <v>46128</v>
      </c>
      <c r="P10" s="35">
        <f t="shared" si="3"/>
        <v>8649</v>
      </c>
      <c r="Q10" s="35">
        <f t="shared" si="4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28">
        <v>4</v>
      </c>
      <c r="B11" s="105" t="s">
        <v>155</v>
      </c>
      <c r="C11" s="39" t="s">
        <v>189</v>
      </c>
      <c r="D11" s="29">
        <v>3.26</v>
      </c>
      <c r="E11" s="40"/>
      <c r="F11" s="41"/>
      <c r="G11" s="41"/>
      <c r="H11" s="43"/>
      <c r="I11" s="31"/>
      <c r="J11" s="32">
        <f t="shared" ref="J11" si="5">I11+E11+D11</f>
        <v>3.26</v>
      </c>
      <c r="K11" s="33">
        <f t="shared" si="0"/>
        <v>1010599.9999999999</v>
      </c>
      <c r="L11" s="34"/>
      <c r="M11" s="34"/>
      <c r="N11" s="35">
        <f t="shared" si="1"/>
        <v>404240</v>
      </c>
      <c r="O11" s="35">
        <f t="shared" si="2"/>
        <v>80847.999999999985</v>
      </c>
      <c r="P11" s="35">
        <f t="shared" si="3"/>
        <v>15158.999999999998</v>
      </c>
      <c r="Q11" s="35">
        <f t="shared" si="4"/>
        <v>10105.999999999998</v>
      </c>
      <c r="R11" s="33">
        <f t="shared" ref="R11" si="6">K11+M11+N11-O11-P11-Q11</f>
        <v>1308727</v>
      </c>
      <c r="S11" s="42"/>
    </row>
    <row r="12" spans="1:19" ht="20.100000000000001" customHeight="1" x14ac:dyDescent="0.2">
      <c r="A12" s="28">
        <v>5</v>
      </c>
      <c r="B12" s="105" t="s">
        <v>127</v>
      </c>
      <c r="C12" s="39" t="s">
        <v>189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1227600</v>
      </c>
      <c r="L12" s="34"/>
      <c r="M12" s="34"/>
      <c r="N12" s="35">
        <f t="shared" si="1"/>
        <v>491040</v>
      </c>
      <c r="O12" s="35">
        <f t="shared" si="2"/>
        <v>98208</v>
      </c>
      <c r="P12" s="35">
        <f t="shared" si="3"/>
        <v>18414</v>
      </c>
      <c r="Q12" s="35">
        <f t="shared" si="4"/>
        <v>12276</v>
      </c>
      <c r="R12" s="33">
        <f>K12+M12+N12-O12-P12-Q12</f>
        <v>1589742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15.7</v>
      </c>
      <c r="E13" s="70"/>
      <c r="F13" s="70"/>
      <c r="G13" s="70"/>
      <c r="H13" s="70"/>
      <c r="I13" s="70"/>
      <c r="J13" s="70">
        <f>SUM(J8:J12)</f>
        <v>15.7</v>
      </c>
      <c r="K13" s="69">
        <f>SUM(K8:K12)</f>
        <v>4867000</v>
      </c>
      <c r="L13" s="69">
        <f t="shared" ref="L13:M13" si="7">SUM(L8:L12)</f>
        <v>0</v>
      </c>
      <c r="M13" s="69">
        <f t="shared" si="7"/>
        <v>31000</v>
      </c>
      <c r="N13" s="69">
        <f>SUM(N8:N12)</f>
        <v>1946800</v>
      </c>
      <c r="O13" s="69">
        <f>SUM(O8:O12)</f>
        <v>389360</v>
      </c>
      <c r="P13" s="69">
        <f t="shared" ref="P13" si="8">SUM(P8:P12)</f>
        <v>73005</v>
      </c>
      <c r="Q13" s="69">
        <f>SUM(Q8:Q12)</f>
        <v>48670</v>
      </c>
      <c r="R13" s="69">
        <f t="shared" ref="R13" si="9">SUM(R8:R12)</f>
        <v>6333765</v>
      </c>
      <c r="S13" s="69"/>
    </row>
    <row r="14" spans="1:19" ht="23.1" customHeight="1" x14ac:dyDescent="0.2">
      <c r="A14" s="74"/>
      <c r="B14" s="75" t="s">
        <v>198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3" t="s">
        <v>204</v>
      </c>
      <c r="Q15" s="173"/>
      <c r="R15" s="173"/>
      <c r="S15" s="79"/>
    </row>
    <row r="16" spans="1:19" ht="23.1" customHeight="1" x14ac:dyDescent="0.2">
      <c r="A16" s="74"/>
      <c r="B16" s="174" t="s">
        <v>48</v>
      </c>
      <c r="C16" s="174"/>
      <c r="D16" s="174"/>
      <c r="E16" s="74"/>
      <c r="F16" s="74"/>
      <c r="G16" s="74"/>
      <c r="H16" s="175" t="s">
        <v>49</v>
      </c>
      <c r="I16" s="175"/>
      <c r="J16" s="175"/>
      <c r="K16" s="175"/>
      <c r="L16" s="175"/>
      <c r="M16" s="96"/>
      <c r="N16" s="96"/>
      <c r="O16" s="95"/>
      <c r="P16" s="174" t="s">
        <v>16</v>
      </c>
      <c r="Q16" s="174"/>
      <c r="R16" s="174"/>
      <c r="S16" s="13"/>
    </row>
    <row r="17" spans="1:19" ht="23.1" customHeight="1" x14ac:dyDescent="0.2">
      <c r="A17" s="11"/>
      <c r="B17" s="177"/>
      <c r="C17" s="177"/>
      <c r="D17" s="177"/>
      <c r="E17" s="11"/>
      <c r="F17" s="11"/>
      <c r="G17" s="11"/>
      <c r="H17" s="181"/>
      <c r="I17" s="181"/>
      <c r="J17" s="181"/>
      <c r="K17" s="181"/>
      <c r="L17" s="181"/>
      <c r="M17" s="92"/>
      <c r="N17" s="92"/>
      <c r="O17" s="82"/>
      <c r="P17" s="177"/>
      <c r="Q17" s="177"/>
      <c r="R17" s="177"/>
      <c r="S17" s="81"/>
    </row>
    <row r="18" spans="1:19" s="113" customFormat="1" ht="23.1" customHeight="1" x14ac:dyDescent="0.2">
      <c r="A18" s="17"/>
      <c r="B18" s="171" t="s">
        <v>191</v>
      </c>
      <c r="C18" s="171"/>
      <c r="D18" s="171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1" t="s">
        <v>190</v>
      </c>
      <c r="Q18" s="171"/>
      <c r="R18" s="171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1"/>
      <c r="C21" s="171"/>
      <c r="D21" s="171"/>
      <c r="E21" s="17"/>
      <c r="F21" s="17"/>
      <c r="G21" s="17"/>
      <c r="H21" s="171"/>
      <c r="I21" s="171"/>
      <c r="J21" s="171"/>
      <c r="K21" s="171"/>
      <c r="L21" s="171"/>
      <c r="M21" s="88"/>
      <c r="N21" s="88"/>
      <c r="O21" s="88"/>
      <c r="P21" s="171"/>
      <c r="Q21" s="171"/>
      <c r="R21" s="171"/>
      <c r="S21" s="88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128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131</v>
      </c>
      <c r="C8" s="39" t="s">
        <v>189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>J8*310000</f>
        <v>1359287.9999999998</v>
      </c>
      <c r="L8" s="34"/>
      <c r="M8" s="34">
        <v>31000</v>
      </c>
      <c r="N8" s="35">
        <f>(D8+E8+I8+G8)*310000*40%</f>
        <v>543715.19999999995</v>
      </c>
      <c r="O8" s="35">
        <f>(D8+E8+I8+G8)*310000*8%</f>
        <v>108743.03999999998</v>
      </c>
      <c r="P8" s="35">
        <f>(D8+E8+I8+G8)*1.5%*310000</f>
        <v>20389.319999999996</v>
      </c>
      <c r="Q8" s="35">
        <f>(D8+E8+I8+G8)*310000*1%</f>
        <v>13592.879999999997</v>
      </c>
      <c r="R8" s="33">
        <f>K8+M8+N8-O8-P8-Q8</f>
        <v>1791277.9599999997</v>
      </c>
      <c r="S8" s="42"/>
    </row>
    <row r="9" spans="1:19" ht="20.100000000000001" customHeight="1" x14ac:dyDescent="0.2">
      <c r="A9" s="28">
        <v>2</v>
      </c>
      <c r="B9" s="107" t="s">
        <v>132</v>
      </c>
      <c r="C9" s="39" t="s">
        <v>189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1" si="1">J9*310000</f>
        <v>762600</v>
      </c>
      <c r="L9" s="34"/>
      <c r="M9" s="34"/>
      <c r="N9" s="35">
        <f t="shared" ref="N9:N11" si="2">(D9+E9+I9+G9)*310000*40%</f>
        <v>305040</v>
      </c>
      <c r="O9" s="35">
        <f t="shared" ref="O9:O11" si="3">(D9+E9+I9+G9)*310000*8%</f>
        <v>61008</v>
      </c>
      <c r="P9" s="35">
        <f t="shared" ref="P9:P11" si="4">(D9+E9+I9+G9)*1.5%*310000</f>
        <v>11438.999999999998</v>
      </c>
      <c r="Q9" s="35">
        <f t="shared" ref="Q9:Q11" si="5">(D9+E9+I9+G9)*310000*1%</f>
        <v>7626</v>
      </c>
      <c r="R9" s="33">
        <f>K9+M9+N9-O9-P9-Q9</f>
        <v>987567</v>
      </c>
      <c r="S9" s="42"/>
    </row>
    <row r="10" spans="1:19" ht="20.100000000000001" customHeight="1" x14ac:dyDescent="0.2">
      <c r="A10" s="28">
        <v>3</v>
      </c>
      <c r="B10" s="105" t="s">
        <v>133</v>
      </c>
      <c r="C10" s="28" t="s">
        <v>31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1298900.0000000002</v>
      </c>
      <c r="L10" s="34"/>
      <c r="M10" s="34"/>
      <c r="N10" s="35">
        <f t="shared" si="2"/>
        <v>519560.00000000012</v>
      </c>
      <c r="O10" s="35">
        <f t="shared" si="3"/>
        <v>103912.00000000001</v>
      </c>
      <c r="P10" s="35">
        <f t="shared" si="4"/>
        <v>19483.5</v>
      </c>
      <c r="Q10" s="35">
        <f t="shared" si="5"/>
        <v>12989.000000000002</v>
      </c>
      <c r="R10" s="33">
        <f>K10+M10+N10-O10-P10-Q10</f>
        <v>1682075.5000000005</v>
      </c>
      <c r="S10" s="42"/>
    </row>
    <row r="11" spans="1:19" ht="20.100000000000001" customHeight="1" x14ac:dyDescent="0.2">
      <c r="A11" s="28">
        <v>4</v>
      </c>
      <c r="B11" s="107" t="s">
        <v>134</v>
      </c>
      <c r="C11" s="39" t="s">
        <v>189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843200.00000000012</v>
      </c>
      <c r="L11" s="34"/>
      <c r="M11" s="34"/>
      <c r="N11" s="35">
        <f t="shared" si="2"/>
        <v>337280.00000000006</v>
      </c>
      <c r="O11" s="35">
        <f t="shared" si="3"/>
        <v>67456.000000000015</v>
      </c>
      <c r="P11" s="35">
        <f t="shared" si="4"/>
        <v>12648</v>
      </c>
      <c r="Q11" s="35">
        <f t="shared" si="5"/>
        <v>8432.0000000000018</v>
      </c>
      <c r="R11" s="33">
        <f>K11+M11+N11-O11-P11-Q11</f>
        <v>1091944.0000000002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72">
        <f>SUM(J8:J11)</f>
        <v>13.754800000000001</v>
      </c>
      <c r="K12" s="69">
        <f>SUM(K8:K11)</f>
        <v>4263988</v>
      </c>
      <c r="L12" s="73"/>
      <c r="M12" s="69">
        <f t="shared" ref="M12:R12" si="6">SUM(M8:M11)</f>
        <v>31000</v>
      </c>
      <c r="N12" s="69">
        <f t="shared" si="6"/>
        <v>1705595.2000000002</v>
      </c>
      <c r="O12" s="69">
        <f t="shared" si="6"/>
        <v>341119.04</v>
      </c>
      <c r="P12" s="69">
        <f t="shared" si="6"/>
        <v>63959.819999999992</v>
      </c>
      <c r="Q12" s="69">
        <f t="shared" si="6"/>
        <v>42639.88</v>
      </c>
      <c r="R12" s="69">
        <f t="shared" si="6"/>
        <v>5552864.4600000009</v>
      </c>
      <c r="S12" s="69"/>
    </row>
    <row r="13" spans="1:19" ht="23.1" customHeight="1" x14ac:dyDescent="0.2">
      <c r="A13" s="74"/>
      <c r="B13" s="75" t="s">
        <v>129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8" sqref="R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130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135</v>
      </c>
      <c r="C8" s="39" t="s">
        <v>189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4">
        <v>31000</v>
      </c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1496292.5</v>
      </c>
      <c r="S8" s="42"/>
    </row>
    <row r="9" spans="1:19" ht="20.100000000000001" customHeight="1" x14ac:dyDescent="0.2">
      <c r="A9" s="28">
        <v>2</v>
      </c>
      <c r="B9" s="105" t="s">
        <v>136</v>
      </c>
      <c r="C9" s="39" t="s">
        <v>189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ref="K9:K11" si="0">J9*310000</f>
        <v>1131500</v>
      </c>
      <c r="L9" s="34"/>
      <c r="M9" s="34"/>
      <c r="N9" s="35">
        <f t="shared" ref="N9:N11" si="1">(D9+E9+I9+G9)*310000*40%</f>
        <v>452600</v>
      </c>
      <c r="O9" s="35">
        <f t="shared" ref="O9:O11" si="2">(D9+E9+I9+G9)*310000*8%</f>
        <v>90520</v>
      </c>
      <c r="P9" s="35">
        <f t="shared" ref="P9:P11" si="3">(D9+E9+I9+G9)*1.5%*310000</f>
        <v>16972.5</v>
      </c>
      <c r="Q9" s="35">
        <f t="shared" ref="Q9:Q11" si="4">(D9+E9+I9+G9)*310000*1%</f>
        <v>11315</v>
      </c>
      <c r="R9" s="33">
        <f>K9+M9+N9-O9-P9-Q9</f>
        <v>1465292.5</v>
      </c>
      <c r="S9" s="42"/>
    </row>
    <row r="10" spans="1:19" ht="20.100000000000001" customHeight="1" x14ac:dyDescent="0.2">
      <c r="A10" s="28">
        <v>3</v>
      </c>
      <c r="B10" s="105" t="s">
        <v>137</v>
      </c>
      <c r="C10" s="39" t="s">
        <v>189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1035400</v>
      </c>
      <c r="L10" s="34"/>
      <c r="M10" s="34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>K10+M10+N10-O10-P10-Q10</f>
        <v>1340843</v>
      </c>
      <c r="S10" s="42"/>
    </row>
    <row r="11" spans="1:19" ht="20.100000000000001" customHeight="1" x14ac:dyDescent="0.2">
      <c r="A11" s="28">
        <v>4</v>
      </c>
      <c r="B11" s="105" t="s">
        <v>138</v>
      </c>
      <c r="C11" s="28" t="s">
        <v>31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886600.00000000012</v>
      </c>
      <c r="L11" s="34"/>
      <c r="M11" s="34"/>
      <c r="N11" s="35">
        <f t="shared" si="1"/>
        <v>354640.00000000006</v>
      </c>
      <c r="O11" s="35">
        <f t="shared" si="2"/>
        <v>70928.000000000015</v>
      </c>
      <c r="P11" s="35">
        <f t="shared" si="3"/>
        <v>13299</v>
      </c>
      <c r="Q11" s="35">
        <f t="shared" si="4"/>
        <v>8866.0000000000018</v>
      </c>
      <c r="R11" s="33">
        <f>K11+M11+N11-O11-P11-Q11</f>
        <v>1148147.0000000002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13.5</v>
      </c>
      <c r="K12" s="69">
        <f>SUM(K8:K11)</f>
        <v>4185000</v>
      </c>
      <c r="L12" s="73"/>
      <c r="M12" s="69">
        <f t="shared" ref="M12:R12" si="5">SUM(M8:M11)</f>
        <v>31000</v>
      </c>
      <c r="N12" s="69">
        <f t="shared" si="5"/>
        <v>1674000</v>
      </c>
      <c r="O12" s="69">
        <f t="shared" si="5"/>
        <v>334800</v>
      </c>
      <c r="P12" s="69">
        <f t="shared" si="5"/>
        <v>62775</v>
      </c>
      <c r="Q12" s="69">
        <f t="shared" si="5"/>
        <v>41850</v>
      </c>
      <c r="R12" s="69">
        <f t="shared" si="5"/>
        <v>5450575</v>
      </c>
      <c r="S12" s="69"/>
    </row>
    <row r="13" spans="1:19" ht="23.1" customHeight="1" x14ac:dyDescent="0.2">
      <c r="A13" s="74"/>
      <c r="B13" s="75" t="s">
        <v>139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140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142</v>
      </c>
      <c r="C8" s="28" t="s">
        <v>31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J8*310000</f>
        <v>1094300</v>
      </c>
      <c r="L8" s="34"/>
      <c r="M8" s="34"/>
      <c r="N8" s="35">
        <f>(D8+E8+I8+G8)*310000*40%</f>
        <v>437720</v>
      </c>
      <c r="O8" s="35">
        <f>(D8+E8+I8+G8)*310000*8%</f>
        <v>87544</v>
      </c>
      <c r="P8" s="35">
        <f>(D8+E8+I8+G8)*1.5%*310000</f>
        <v>16414.5</v>
      </c>
      <c r="Q8" s="35">
        <f>(D8+E8+I8+G8)*310000*1%</f>
        <v>10943</v>
      </c>
      <c r="R8" s="33">
        <f>K8+M8+N8-O8-P8-Q8</f>
        <v>1417118.5</v>
      </c>
      <c r="S8" s="42"/>
    </row>
    <row r="9" spans="1:19" ht="20.100000000000001" customHeight="1" x14ac:dyDescent="0.2">
      <c r="A9" s="28">
        <v>2</v>
      </c>
      <c r="B9" s="105" t="s">
        <v>143</v>
      </c>
      <c r="C9" s="39" t="s">
        <v>189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0">J9*310000</f>
        <v>1035400</v>
      </c>
      <c r="L9" s="34"/>
      <c r="M9" s="34"/>
      <c r="N9" s="35">
        <f t="shared" ref="N9:N11" si="1">(D9+E9+I9+G9)*310000*40%</f>
        <v>414160</v>
      </c>
      <c r="O9" s="35">
        <f t="shared" ref="O9:O11" si="2">(D9+E9+I9+G9)*310000*8%</f>
        <v>82832</v>
      </c>
      <c r="P9" s="35">
        <f t="shared" ref="P9:P11" si="3">(D9+E9+I9+G9)*1.5%*310000</f>
        <v>15531</v>
      </c>
      <c r="Q9" s="35">
        <f t="shared" ref="Q9:Q11" si="4">(D9+E9+I9+G9)*310000*1%</f>
        <v>10354</v>
      </c>
      <c r="R9" s="33">
        <f>K9+M9+N9-O9-P9-Q9</f>
        <v>1340843</v>
      </c>
      <c r="S9" s="42"/>
    </row>
    <row r="10" spans="1:19" ht="20.100000000000001" customHeight="1" x14ac:dyDescent="0.2">
      <c r="A10" s="28">
        <v>3</v>
      </c>
      <c r="B10" s="105" t="s">
        <v>144</v>
      </c>
      <c r="C10" s="39" t="s">
        <v>189</v>
      </c>
      <c r="D10" s="29">
        <v>4.0599999999999996</v>
      </c>
      <c r="E10" s="40"/>
      <c r="F10" s="41"/>
      <c r="G10" s="46" t="s">
        <v>38</v>
      </c>
      <c r="H10" s="47" t="s">
        <v>46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0"/>
        <v>1533073.9999999998</v>
      </c>
      <c r="L10" s="34"/>
      <c r="M10" s="34">
        <v>31000</v>
      </c>
      <c r="N10" s="35">
        <f t="shared" si="1"/>
        <v>613229.6</v>
      </c>
      <c r="O10" s="35">
        <f t="shared" si="2"/>
        <v>122645.91999999998</v>
      </c>
      <c r="P10" s="35">
        <f t="shared" si="3"/>
        <v>22996.109999999993</v>
      </c>
      <c r="Q10" s="35">
        <f t="shared" si="4"/>
        <v>15330.739999999998</v>
      </c>
      <c r="R10" s="33">
        <f>K10+M10+N10-O10-P10-Q10</f>
        <v>2016330.8299999996</v>
      </c>
      <c r="S10" s="42"/>
    </row>
    <row r="11" spans="1:19" ht="20.100000000000001" customHeight="1" x14ac:dyDescent="0.2">
      <c r="A11" s="28">
        <v>4</v>
      </c>
      <c r="B11" s="105" t="s">
        <v>145</v>
      </c>
      <c r="C11" s="39" t="s">
        <v>189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0"/>
        <v>939299.99999999988</v>
      </c>
      <c r="L11" s="34"/>
      <c r="M11" s="34"/>
      <c r="N11" s="35">
        <f t="shared" si="1"/>
        <v>375720</v>
      </c>
      <c r="O11" s="35">
        <f t="shared" si="2"/>
        <v>75143.999999999985</v>
      </c>
      <c r="P11" s="35">
        <f t="shared" si="3"/>
        <v>14089.5</v>
      </c>
      <c r="Q11" s="35">
        <f t="shared" si="4"/>
        <v>9392.9999999999982</v>
      </c>
      <c r="R11" s="33">
        <f>K11+M11+N11-O11-P11-Q11</f>
        <v>1216393.5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4602074</v>
      </c>
      <c r="L12" s="73"/>
      <c r="M12" s="69">
        <f t="shared" ref="M12:R12" si="6">SUM(M8:M11)</f>
        <v>31000</v>
      </c>
      <c r="N12" s="69">
        <f t="shared" si="6"/>
        <v>1840829.6</v>
      </c>
      <c r="O12" s="69">
        <f t="shared" si="6"/>
        <v>368165.92</v>
      </c>
      <c r="P12" s="69">
        <f t="shared" si="6"/>
        <v>69031.109999999986</v>
      </c>
      <c r="Q12" s="69">
        <f t="shared" si="6"/>
        <v>46020.74</v>
      </c>
      <c r="R12" s="69">
        <f t="shared" si="6"/>
        <v>5990685.8300000001</v>
      </c>
      <c r="S12" s="69"/>
    </row>
    <row r="13" spans="1:19" ht="23.1" customHeight="1" x14ac:dyDescent="0.2">
      <c r="A13" s="74"/>
      <c r="B13" s="75" t="s">
        <v>141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146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148</v>
      </c>
      <c r="C8" s="39" t="s">
        <v>189</v>
      </c>
      <c r="D8" s="29">
        <v>2.46</v>
      </c>
      <c r="E8" s="40"/>
      <c r="F8" s="41"/>
      <c r="G8" s="41"/>
      <c r="H8" s="43"/>
      <c r="I8" s="31"/>
      <c r="J8" s="32">
        <f>I8+E8+D8</f>
        <v>2.46</v>
      </c>
      <c r="K8" s="33">
        <f>J8*310000</f>
        <v>762600</v>
      </c>
      <c r="L8" s="34"/>
      <c r="M8" s="34">
        <v>31000</v>
      </c>
      <c r="N8" s="35">
        <f>(D8+E8+I8+G8)*310000*40%</f>
        <v>305040</v>
      </c>
      <c r="O8" s="35">
        <f>(D8+E8+I8+G8)*310000*8%</f>
        <v>61008</v>
      </c>
      <c r="P8" s="35">
        <f>(D8+E8+I8+G8)*1.5%*310000</f>
        <v>11438.999999999998</v>
      </c>
      <c r="Q8" s="35">
        <f>(D8+E8+I8+G8)*310000*1%</f>
        <v>7626</v>
      </c>
      <c r="R8" s="33">
        <f>K8+M8+N8-O8-P8-Q8</f>
        <v>1018567</v>
      </c>
      <c r="S8" s="42"/>
    </row>
    <row r="9" spans="1:19" ht="20.100000000000001" customHeight="1" x14ac:dyDescent="0.2">
      <c r="A9" s="28">
        <v>2</v>
      </c>
      <c r="B9" s="105" t="s">
        <v>149</v>
      </c>
      <c r="C9" s="39" t="s">
        <v>189</v>
      </c>
      <c r="D9" s="29">
        <v>2.1</v>
      </c>
      <c r="E9" s="40"/>
      <c r="F9" s="41"/>
      <c r="G9" s="41"/>
      <c r="H9" s="43"/>
      <c r="I9" s="31"/>
      <c r="J9" s="32">
        <f>I9+E9+D9</f>
        <v>2.1</v>
      </c>
      <c r="K9" s="33">
        <f t="shared" ref="K9:K11" si="0">J9*310000</f>
        <v>651000</v>
      </c>
      <c r="L9" s="34"/>
      <c r="M9" s="34"/>
      <c r="N9" s="35">
        <f t="shared" ref="N9:N11" si="1">(D9+E9+I9+G9)*310000*40%</f>
        <v>260400</v>
      </c>
      <c r="O9" s="35">
        <f t="shared" ref="O9:O11" si="2">(D9+E9+I9+G9)*310000*8%</f>
        <v>52080</v>
      </c>
      <c r="P9" s="35">
        <f t="shared" ref="P9:P11" si="3">(D9+E9+I9+G9)*1.5%*310000</f>
        <v>9765</v>
      </c>
      <c r="Q9" s="35">
        <f t="shared" ref="Q9:Q11" si="4">(D9+E9+I9+G9)*310000*1%</f>
        <v>6510</v>
      </c>
      <c r="R9" s="33">
        <f>K9+M9+N9-O9-P9-Q9</f>
        <v>843045</v>
      </c>
      <c r="S9" s="42"/>
    </row>
    <row r="10" spans="1:19" ht="20.100000000000001" customHeight="1" x14ac:dyDescent="0.2">
      <c r="A10" s="28">
        <v>3</v>
      </c>
      <c r="B10" s="105" t="s">
        <v>150</v>
      </c>
      <c r="C10" s="39" t="s">
        <v>189</v>
      </c>
      <c r="D10" s="29">
        <v>3.86</v>
      </c>
      <c r="E10" s="40"/>
      <c r="F10" s="41"/>
      <c r="G10" s="41"/>
      <c r="H10" s="43"/>
      <c r="I10" s="31"/>
      <c r="J10" s="32">
        <f>I10+E10+D10</f>
        <v>3.86</v>
      </c>
      <c r="K10" s="33">
        <f t="shared" si="0"/>
        <v>1196600</v>
      </c>
      <c r="L10" s="34"/>
      <c r="M10" s="34"/>
      <c r="N10" s="35">
        <f t="shared" si="1"/>
        <v>478640</v>
      </c>
      <c r="O10" s="35">
        <f t="shared" si="2"/>
        <v>95728</v>
      </c>
      <c r="P10" s="35">
        <f t="shared" si="3"/>
        <v>17948.999999999996</v>
      </c>
      <c r="Q10" s="35">
        <f t="shared" si="4"/>
        <v>11966</v>
      </c>
      <c r="R10" s="33">
        <f>K10+M10+N10-O10-P10-Q10</f>
        <v>1549597</v>
      </c>
      <c r="S10" s="42"/>
    </row>
    <row r="11" spans="1:19" ht="20.100000000000001" customHeight="1" x14ac:dyDescent="0.2">
      <c r="A11" s="28">
        <v>4</v>
      </c>
      <c r="B11" s="105" t="s">
        <v>151</v>
      </c>
      <c r="C11" s="28" t="s">
        <v>31</v>
      </c>
      <c r="D11" s="29">
        <v>4.9800000000000004</v>
      </c>
      <c r="E11" s="28">
        <v>0.2</v>
      </c>
      <c r="F11" s="41"/>
      <c r="G11" s="41"/>
      <c r="H11" s="43"/>
      <c r="I11" s="31"/>
      <c r="J11" s="32">
        <f>I11+E11+D11</f>
        <v>5.1800000000000006</v>
      </c>
      <c r="K11" s="33">
        <f t="shared" si="0"/>
        <v>1605800.0000000002</v>
      </c>
      <c r="L11" s="34"/>
      <c r="M11" s="34"/>
      <c r="N11" s="35">
        <f t="shared" si="1"/>
        <v>642320.00000000012</v>
      </c>
      <c r="O11" s="35">
        <f t="shared" si="2"/>
        <v>128464.00000000001</v>
      </c>
      <c r="P11" s="35">
        <f t="shared" si="3"/>
        <v>24087</v>
      </c>
      <c r="Q11" s="35">
        <f t="shared" si="4"/>
        <v>16058.000000000002</v>
      </c>
      <c r="R11" s="33">
        <f>K11+M11+N11-O11-P11-Q11</f>
        <v>2079511.0000000005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13.600000000000001</v>
      </c>
      <c r="K12" s="69">
        <f>SUM(K8:K11)</f>
        <v>4216000</v>
      </c>
      <c r="L12" s="73"/>
      <c r="M12" s="69">
        <f>SUM(M8:M11)</f>
        <v>31000</v>
      </c>
      <c r="N12" s="69">
        <f>SUM(N8:N11)</f>
        <v>1686400</v>
      </c>
      <c r="O12" s="69">
        <f>SUM(O8:O11)</f>
        <v>337280</v>
      </c>
      <c r="P12" s="69">
        <f>SUM(P8:P11)</f>
        <v>63240</v>
      </c>
      <c r="Q12" s="69">
        <f>SUM(Q8:Q11)</f>
        <v>42160</v>
      </c>
      <c r="R12" s="69">
        <f>SUM(R8:R11)</f>
        <v>5490720</v>
      </c>
      <c r="S12" s="69"/>
    </row>
    <row r="13" spans="1:19" ht="23.1" customHeight="1" x14ac:dyDescent="0.2">
      <c r="A13" s="74"/>
      <c r="B13" s="75" t="s">
        <v>147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152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178" t="s">
        <v>23</v>
      </c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180"/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153</v>
      </c>
      <c r="C8" s="28" t="s">
        <v>31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5" t="s">
        <v>154</v>
      </c>
      <c r="C9" s="39" t="s">
        <v>189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 t="shared" ref="K9:K11" si="0">J9*310000</f>
        <v>762600</v>
      </c>
      <c r="L9" s="34"/>
      <c r="M9" s="34"/>
      <c r="N9" s="35">
        <f t="shared" ref="N9:N11" si="1">(D9+E9+I9+G9)*310000*40%</f>
        <v>305040</v>
      </c>
      <c r="O9" s="35">
        <f t="shared" ref="O9:O11" si="2">(D9+E9+I9+G9)*310000*8%</f>
        <v>61008</v>
      </c>
      <c r="P9" s="35">
        <f t="shared" ref="P9:P11" si="3">(D9+E9+I9+G9)*1.5%*310000</f>
        <v>11438.999999999998</v>
      </c>
      <c r="Q9" s="35">
        <f t="shared" ref="Q9:Q11" si="4">(D9+E9+I9+G9)*310000*1%</f>
        <v>7626</v>
      </c>
      <c r="R9" s="33">
        <f>K9+M9+N9-O9-P9-Q9</f>
        <v>987567</v>
      </c>
      <c r="S9" s="42"/>
    </row>
    <row r="10" spans="1:19" ht="20.100000000000001" customHeight="1" x14ac:dyDescent="0.2">
      <c r="A10" s="28">
        <v>3</v>
      </c>
      <c r="B10" s="105" t="s">
        <v>156</v>
      </c>
      <c r="C10" s="39" t="s">
        <v>189</v>
      </c>
      <c r="D10" s="29">
        <v>4.58</v>
      </c>
      <c r="E10" s="40"/>
      <c r="F10" s="41"/>
      <c r="G10" s="41"/>
      <c r="H10" s="44"/>
      <c r="I10" s="31"/>
      <c r="J10" s="32">
        <f t="shared" ref="J10:J11" si="5">I10+E10+D10</f>
        <v>4.58</v>
      </c>
      <c r="K10" s="33">
        <f t="shared" si="0"/>
        <v>1419800</v>
      </c>
      <c r="L10" s="34"/>
      <c r="M10" s="34">
        <v>31000</v>
      </c>
      <c r="N10" s="35">
        <f t="shared" si="1"/>
        <v>567920</v>
      </c>
      <c r="O10" s="35">
        <f t="shared" si="2"/>
        <v>113584</v>
      </c>
      <c r="P10" s="35">
        <f t="shared" si="3"/>
        <v>21297</v>
      </c>
      <c r="Q10" s="35">
        <f t="shared" si="4"/>
        <v>14198</v>
      </c>
      <c r="R10" s="33">
        <f t="shared" ref="R10:R11" si="6">K10+M10+N10-O10-P10-Q10</f>
        <v>1869641</v>
      </c>
      <c r="S10" s="42"/>
    </row>
    <row r="11" spans="1:19" ht="20.100000000000001" customHeight="1" x14ac:dyDescent="0.2">
      <c r="A11" s="28">
        <v>4</v>
      </c>
      <c r="B11" s="105" t="s">
        <v>157</v>
      </c>
      <c r="C11" s="39" t="s">
        <v>189</v>
      </c>
      <c r="D11" s="29">
        <v>4.0599999999999996</v>
      </c>
      <c r="E11" s="40"/>
      <c r="F11" s="41"/>
      <c r="G11" s="41"/>
      <c r="H11" s="43"/>
      <c r="I11" s="31"/>
      <c r="J11" s="32">
        <f t="shared" si="5"/>
        <v>4.0599999999999996</v>
      </c>
      <c r="K11" s="33">
        <f t="shared" si="0"/>
        <v>1258599.9999999998</v>
      </c>
      <c r="L11" s="34"/>
      <c r="M11" s="34"/>
      <c r="N11" s="35">
        <f t="shared" si="1"/>
        <v>503439.99999999994</v>
      </c>
      <c r="O11" s="35">
        <f t="shared" si="2"/>
        <v>100687.99999999999</v>
      </c>
      <c r="P11" s="35">
        <f t="shared" si="3"/>
        <v>18878.999999999996</v>
      </c>
      <c r="Q11" s="35">
        <f t="shared" si="4"/>
        <v>12585.999999999998</v>
      </c>
      <c r="R11" s="33">
        <f t="shared" si="6"/>
        <v>1629886.9999999998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15.75</v>
      </c>
      <c r="E12" s="70">
        <f>SUM(E8:E11)</f>
        <v>0.2</v>
      </c>
      <c r="F12" s="70">
        <f>SUM(F8:F11)</f>
        <v>0</v>
      </c>
      <c r="G12" s="70"/>
      <c r="H12" s="70"/>
      <c r="I12" s="71"/>
      <c r="J12" s="71">
        <f>SUM(J8:J11)</f>
        <v>15.95</v>
      </c>
      <c r="K12" s="69">
        <f>SUM(K8:K11)</f>
        <v>4944500</v>
      </c>
      <c r="L12" s="69">
        <f t="shared" ref="L12:R12" si="7">SUM(L8:L11)</f>
        <v>0</v>
      </c>
      <c r="M12" s="69">
        <f t="shared" si="7"/>
        <v>31000</v>
      </c>
      <c r="N12" s="69">
        <f t="shared" si="7"/>
        <v>1977800</v>
      </c>
      <c r="O12" s="69">
        <f t="shared" si="7"/>
        <v>395560</v>
      </c>
      <c r="P12" s="69">
        <f t="shared" si="7"/>
        <v>74167.5</v>
      </c>
      <c r="Q12" s="69">
        <f t="shared" si="7"/>
        <v>49445</v>
      </c>
      <c r="R12" s="69">
        <f t="shared" si="7"/>
        <v>6434127.5</v>
      </c>
      <c r="S12" s="69"/>
    </row>
    <row r="13" spans="1:19" ht="23.1" customHeight="1" x14ac:dyDescent="0.2">
      <c r="A13" s="74"/>
      <c r="B13" s="75" t="s">
        <v>199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164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s="113" customFormat="1" ht="23.1" customHeight="1" x14ac:dyDescent="0.2">
      <c r="A18" s="17"/>
      <c r="B18" s="171" t="s">
        <v>191</v>
      </c>
      <c r="C18" s="171"/>
      <c r="D18" s="171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1" t="s">
        <v>190</v>
      </c>
      <c r="Q18" s="171"/>
      <c r="R18" s="171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158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178" t="s">
        <v>23</v>
      </c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180"/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159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5" t="s">
        <v>160</v>
      </c>
      <c r="C9" s="39" t="s">
        <v>189</v>
      </c>
      <c r="D9" s="29">
        <v>2.86</v>
      </c>
      <c r="E9" s="40"/>
      <c r="F9" s="41"/>
      <c r="G9" s="41"/>
      <c r="H9" s="43"/>
      <c r="I9" s="31"/>
      <c r="J9" s="32">
        <f>I9+E9+D9</f>
        <v>2.86</v>
      </c>
      <c r="K9" s="33">
        <f t="shared" ref="K9:K11" si="0">J9*310000</f>
        <v>886600</v>
      </c>
      <c r="L9" s="34"/>
      <c r="M9" s="34"/>
      <c r="N9" s="35">
        <f t="shared" ref="N9:N11" si="1">(D9+E9+I9+G9)*310000*40%</f>
        <v>354640</v>
      </c>
      <c r="O9" s="35">
        <f t="shared" ref="O9:O11" si="2">(D9+E9+I9+G9)*310000*8%</f>
        <v>70928</v>
      </c>
      <c r="P9" s="35">
        <f t="shared" ref="P9:P11" si="3">(D9+E9+I9+G9)*1.5%*310000</f>
        <v>13298.999999999998</v>
      </c>
      <c r="Q9" s="35">
        <f t="shared" ref="Q9:Q11" si="4">(D9+E9+I9+G9)*310000*1%</f>
        <v>8866</v>
      </c>
      <c r="R9" s="33">
        <f t="shared" ref="R9:R11" si="5">K9+M9+N9-O9-P9-Q9</f>
        <v>1148147</v>
      </c>
      <c r="S9" s="42"/>
    </row>
    <row r="10" spans="1:19" ht="20.100000000000001" customHeight="1" x14ac:dyDescent="0.2">
      <c r="A10" s="28">
        <v>3</v>
      </c>
      <c r="B10" s="105" t="s">
        <v>161</v>
      </c>
      <c r="C10" s="39" t="s">
        <v>189</v>
      </c>
      <c r="D10" s="29">
        <v>2.66</v>
      </c>
      <c r="E10" s="40"/>
      <c r="F10" s="41"/>
      <c r="G10" s="41"/>
      <c r="H10" s="43"/>
      <c r="I10" s="31"/>
      <c r="J10" s="32">
        <f>D10</f>
        <v>2.66</v>
      </c>
      <c r="K10" s="33">
        <f t="shared" si="0"/>
        <v>824600</v>
      </c>
      <c r="L10" s="34"/>
      <c r="M10" s="34">
        <v>31000</v>
      </c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 t="shared" si="5"/>
        <v>1098857</v>
      </c>
      <c r="S10" s="42"/>
    </row>
    <row r="11" spans="1:19" ht="20.100000000000001" customHeight="1" x14ac:dyDescent="0.2">
      <c r="A11" s="28">
        <v>4</v>
      </c>
      <c r="B11" s="105" t="s">
        <v>162</v>
      </c>
      <c r="C11" s="39" t="s">
        <v>189</v>
      </c>
      <c r="D11" s="29">
        <v>3.34</v>
      </c>
      <c r="E11" s="40"/>
      <c r="F11" s="41"/>
      <c r="G11" s="41"/>
      <c r="H11" s="43"/>
      <c r="I11" s="31"/>
      <c r="J11" s="32">
        <f>I11+E11+D11</f>
        <v>3.34</v>
      </c>
      <c r="K11" s="33">
        <f t="shared" si="0"/>
        <v>1035400</v>
      </c>
      <c r="L11" s="34"/>
      <c r="M11" s="34"/>
      <c r="N11" s="35">
        <f t="shared" si="1"/>
        <v>414160</v>
      </c>
      <c r="O11" s="35">
        <f t="shared" si="2"/>
        <v>82832</v>
      </c>
      <c r="P11" s="35">
        <f t="shared" si="3"/>
        <v>15531</v>
      </c>
      <c r="Q11" s="35">
        <f t="shared" si="4"/>
        <v>10354</v>
      </c>
      <c r="R11" s="33">
        <f t="shared" si="5"/>
        <v>1340843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13.51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</v>
      </c>
      <c r="J12" s="72">
        <f>SUM(J8:J11)</f>
        <v>13.71</v>
      </c>
      <c r="K12" s="69">
        <f>SUM(K8:K11)</f>
        <v>4250100</v>
      </c>
      <c r="L12" s="73"/>
      <c r="M12" s="69">
        <f t="shared" ref="M12:R12" si="6">SUM(M8:M11)</f>
        <v>31000</v>
      </c>
      <c r="N12" s="69">
        <f t="shared" si="6"/>
        <v>1700040</v>
      </c>
      <c r="O12" s="69">
        <f t="shared" si="6"/>
        <v>340008</v>
      </c>
      <c r="P12" s="69">
        <f t="shared" si="6"/>
        <v>63751.5</v>
      </c>
      <c r="Q12" s="69">
        <f t="shared" si="6"/>
        <v>42501</v>
      </c>
      <c r="R12" s="69">
        <f t="shared" si="6"/>
        <v>5534879.5</v>
      </c>
      <c r="S12" s="69"/>
    </row>
    <row r="13" spans="1:19" ht="23.1" customHeight="1" x14ac:dyDescent="0.2">
      <c r="A13" s="74"/>
      <c r="B13" s="75" t="s">
        <v>163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165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178" t="s">
        <v>23</v>
      </c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180"/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30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42"/>
    </row>
    <row r="9" spans="1:19" ht="20.100000000000001" customHeight="1" x14ac:dyDescent="0.2">
      <c r="A9" s="28">
        <v>1</v>
      </c>
      <c r="B9" s="105" t="s">
        <v>166</v>
      </c>
      <c r="C9" s="28" t="s">
        <v>31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>J9*310000</f>
        <v>1605800.0000000002</v>
      </c>
      <c r="L9" s="34"/>
      <c r="M9" s="34"/>
      <c r="N9" s="35">
        <f>(D9+E9+I9+G9)*310000*40%</f>
        <v>642320.00000000012</v>
      </c>
      <c r="O9" s="35">
        <f>(D9+E9+I9+G9)*310000*8%</f>
        <v>128464.00000000001</v>
      </c>
      <c r="P9" s="35">
        <f>(D9+E9+I9+G9)*1.5%*310000</f>
        <v>24087</v>
      </c>
      <c r="Q9" s="35">
        <f>(D9+E9+I9+G9)*310000*1%</f>
        <v>16058.000000000002</v>
      </c>
      <c r="R9" s="33">
        <f>K9+M9+N9-O9-P9-Q9</f>
        <v>2079511.0000000005</v>
      </c>
      <c r="S9" s="42"/>
    </row>
    <row r="10" spans="1:19" ht="20.100000000000001" customHeight="1" x14ac:dyDescent="0.2">
      <c r="A10" s="28">
        <v>2</v>
      </c>
      <c r="B10" s="105" t="s">
        <v>167</v>
      </c>
      <c r="C10" s="39" t="s">
        <v>189</v>
      </c>
      <c r="D10" s="29">
        <v>1.7849999999999999</v>
      </c>
      <c r="E10" s="28"/>
      <c r="F10" s="41"/>
      <c r="G10" s="41"/>
      <c r="H10" s="43"/>
      <c r="I10" s="31"/>
      <c r="J10" s="32">
        <f>D10</f>
        <v>1.7849999999999999</v>
      </c>
      <c r="K10" s="33">
        <f t="shared" ref="K10:K13" si="0">J10*310000</f>
        <v>553350</v>
      </c>
      <c r="L10" s="34"/>
      <c r="M10" s="34"/>
      <c r="N10" s="35">
        <f t="shared" ref="N10:N13" si="1">(D10+E10+I10+G10)*310000*40%</f>
        <v>221340</v>
      </c>
      <c r="O10" s="35">
        <f t="shared" ref="O10:O13" si="2">(D10+E10+I10+G10)*310000*8%</f>
        <v>44268</v>
      </c>
      <c r="P10" s="35">
        <f t="shared" ref="P10:P13" si="3">(D10+E10+I10+G10)*1.5%*310000</f>
        <v>8300.2499999999982</v>
      </c>
      <c r="Q10" s="35">
        <f t="shared" ref="Q10:Q13" si="4">(D10+E10+I10+G10)*310000*1%</f>
        <v>5533.5</v>
      </c>
      <c r="R10" s="33">
        <f>K10+M10+N10-O10-P10-Q10</f>
        <v>716588.25</v>
      </c>
      <c r="S10" s="42"/>
    </row>
    <row r="11" spans="1:19" ht="20.100000000000001" customHeight="1" x14ac:dyDescent="0.2">
      <c r="A11" s="28">
        <v>3</v>
      </c>
      <c r="B11" s="105" t="s">
        <v>168</v>
      </c>
      <c r="C11" s="39" t="s">
        <v>189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651000</v>
      </c>
      <c r="L11" s="34"/>
      <c r="M11" s="34"/>
      <c r="N11" s="35">
        <f t="shared" si="1"/>
        <v>260400</v>
      </c>
      <c r="O11" s="35">
        <f t="shared" si="2"/>
        <v>52080</v>
      </c>
      <c r="P11" s="35">
        <f t="shared" si="3"/>
        <v>9765</v>
      </c>
      <c r="Q11" s="35">
        <f t="shared" si="4"/>
        <v>6510</v>
      </c>
      <c r="R11" s="33">
        <f>K11+M11+N11-O11-P11-Q11</f>
        <v>843045</v>
      </c>
      <c r="S11" s="42"/>
    </row>
    <row r="12" spans="1:19" ht="20.100000000000001" customHeight="1" x14ac:dyDescent="0.2">
      <c r="A12" s="28">
        <v>4</v>
      </c>
      <c r="B12" s="105" t="s">
        <v>169</v>
      </c>
      <c r="C12" s="39" t="s">
        <v>189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1134600</v>
      </c>
      <c r="L12" s="34"/>
      <c r="M12" s="34">
        <v>31000</v>
      </c>
      <c r="N12" s="35">
        <f t="shared" si="1"/>
        <v>453840</v>
      </c>
      <c r="O12" s="35">
        <f t="shared" si="2"/>
        <v>90768</v>
      </c>
      <c r="P12" s="35">
        <f t="shared" si="3"/>
        <v>17019</v>
      </c>
      <c r="Q12" s="35">
        <f t="shared" si="4"/>
        <v>11346</v>
      </c>
      <c r="R12" s="33">
        <f>K12+M12+N12-O12-P12-Q12</f>
        <v>1500307</v>
      </c>
      <c r="S12" s="42"/>
    </row>
    <row r="13" spans="1:19" ht="20.100000000000001" customHeight="1" x14ac:dyDescent="0.2">
      <c r="A13" s="28">
        <v>5</v>
      </c>
      <c r="B13" s="105" t="s">
        <v>170</v>
      </c>
      <c r="C13" s="39" t="s">
        <v>189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5">D13*H13</f>
        <v>0.32479999999999998</v>
      </c>
      <c r="J13" s="32">
        <f>I13+E13+D13</f>
        <v>4.3847999999999994</v>
      </c>
      <c r="K13" s="33">
        <f t="shared" si="0"/>
        <v>1359287.9999999998</v>
      </c>
      <c r="L13" s="34"/>
      <c r="M13" s="34"/>
      <c r="N13" s="35">
        <f t="shared" si="1"/>
        <v>543715.19999999995</v>
      </c>
      <c r="O13" s="35">
        <f t="shared" si="2"/>
        <v>108743.03999999998</v>
      </c>
      <c r="P13" s="35">
        <f t="shared" si="3"/>
        <v>20389.319999999996</v>
      </c>
      <c r="Q13" s="35">
        <f t="shared" si="4"/>
        <v>13592.879999999997</v>
      </c>
      <c r="R13" s="33">
        <f>K13+M13+N13-O13-P13-Q13</f>
        <v>1760277.9599999997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16.585000000000001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17.1098</v>
      </c>
      <c r="K14" s="69">
        <f>SUM(K8:K13)</f>
        <v>5304038</v>
      </c>
      <c r="L14" s="73"/>
      <c r="M14" s="69">
        <f t="shared" ref="M14:R14" si="6">SUM(M8:M13)</f>
        <v>31000</v>
      </c>
      <c r="N14" s="69">
        <f t="shared" si="6"/>
        <v>2121615.2000000002</v>
      </c>
      <c r="O14" s="69">
        <f t="shared" si="6"/>
        <v>424323.04</v>
      </c>
      <c r="P14" s="69">
        <f t="shared" si="6"/>
        <v>79560.569999999992</v>
      </c>
      <c r="Q14" s="69">
        <f t="shared" si="6"/>
        <v>53040.38</v>
      </c>
      <c r="R14" s="69">
        <f t="shared" si="6"/>
        <v>6899729.21</v>
      </c>
      <c r="S14" s="69"/>
    </row>
    <row r="15" spans="1:19" ht="23.1" customHeight="1" x14ac:dyDescent="0.2">
      <c r="A15" s="74"/>
      <c r="B15" s="75" t="s">
        <v>171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3" t="s">
        <v>204</v>
      </c>
      <c r="Q16" s="173"/>
      <c r="R16" s="173"/>
      <c r="S16" s="79"/>
    </row>
    <row r="17" spans="1:19" ht="23.1" customHeight="1" x14ac:dyDescent="0.2">
      <c r="A17" s="74"/>
      <c r="B17" s="174" t="s">
        <v>48</v>
      </c>
      <c r="C17" s="174"/>
      <c r="D17" s="174"/>
      <c r="E17" s="74"/>
      <c r="F17" s="74"/>
      <c r="G17" s="74"/>
      <c r="H17" s="175" t="s">
        <v>49</v>
      </c>
      <c r="I17" s="175"/>
      <c r="J17" s="175"/>
      <c r="K17" s="175"/>
      <c r="L17" s="175"/>
      <c r="M17" s="96"/>
      <c r="N17" s="96"/>
      <c r="O17" s="95"/>
      <c r="P17" s="174" t="s">
        <v>16</v>
      </c>
      <c r="Q17" s="174"/>
      <c r="R17" s="174"/>
      <c r="S17" s="13"/>
    </row>
    <row r="18" spans="1:19" ht="23.1" customHeight="1" x14ac:dyDescent="0.2">
      <c r="A18" s="11"/>
      <c r="B18" s="177"/>
      <c r="C18" s="177"/>
      <c r="D18" s="177"/>
      <c r="E18" s="11"/>
      <c r="F18" s="11"/>
      <c r="G18" s="11"/>
      <c r="H18" s="181"/>
      <c r="I18" s="181"/>
      <c r="J18" s="181"/>
      <c r="K18" s="181"/>
      <c r="L18" s="181"/>
      <c r="M18" s="92"/>
      <c r="N18" s="92"/>
      <c r="O18" s="82"/>
      <c r="P18" s="177"/>
      <c r="Q18" s="177"/>
      <c r="R18" s="177"/>
      <c r="S18" s="81"/>
    </row>
    <row r="19" spans="1:19" s="113" customFormat="1" ht="23.1" customHeight="1" x14ac:dyDescent="0.2">
      <c r="A19" s="17"/>
      <c r="B19" s="171" t="s">
        <v>191</v>
      </c>
      <c r="C19" s="171"/>
      <c r="D19" s="171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1" t="s">
        <v>190</v>
      </c>
      <c r="Q19" s="171"/>
      <c r="R19" s="171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1"/>
      <c r="C22" s="171"/>
      <c r="D22" s="171"/>
      <c r="E22" s="17"/>
      <c r="F22" s="17"/>
      <c r="G22" s="17"/>
      <c r="H22" s="171"/>
      <c r="I22" s="171"/>
      <c r="J22" s="171"/>
      <c r="K22" s="171"/>
      <c r="L22" s="171"/>
      <c r="M22" s="88"/>
      <c r="N22" s="88"/>
      <c r="O22" s="88"/>
      <c r="P22" s="171"/>
      <c r="Q22" s="171"/>
      <c r="R22" s="171"/>
      <c r="S22" s="88"/>
    </row>
    <row r="34" spans="1:19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172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174</v>
      </c>
      <c r="C8" s="39" t="s">
        <v>189</v>
      </c>
      <c r="D8" s="29">
        <v>1.7849999999999999</v>
      </c>
      <c r="E8" s="40"/>
      <c r="F8" s="41"/>
      <c r="G8" s="41"/>
      <c r="H8" s="43"/>
      <c r="I8" s="31"/>
      <c r="J8" s="32">
        <f>I8+E8+D8</f>
        <v>1.7849999999999999</v>
      </c>
      <c r="K8" s="33">
        <f>J8*310000</f>
        <v>553350</v>
      </c>
      <c r="L8" s="34"/>
      <c r="M8" s="34"/>
      <c r="N8" s="35">
        <f>(D8+E8+I8+G8)*310000*40%</f>
        <v>221340</v>
      </c>
      <c r="O8" s="35">
        <f>(D8+E8+I8+G8)*310000*8%</f>
        <v>44268</v>
      </c>
      <c r="P8" s="35">
        <f>(D8+E8+I8+G8)*1.5%*310000</f>
        <v>8300.2499999999982</v>
      </c>
      <c r="Q8" s="35">
        <f>(D8+E8+I8+G8)*310000*1%</f>
        <v>5533.5</v>
      </c>
      <c r="R8" s="33">
        <f>K8+M8+N8-O8-P8-Q8</f>
        <v>716588.25</v>
      </c>
      <c r="S8" s="42"/>
    </row>
    <row r="9" spans="1:19" ht="20.100000000000001" customHeight="1" x14ac:dyDescent="0.2">
      <c r="A9" s="28">
        <v>2</v>
      </c>
      <c r="B9" s="105" t="s">
        <v>175</v>
      </c>
      <c r="C9" s="39" t="s">
        <v>189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ref="K9:K11" si="0">J9*310000</f>
        <v>576600</v>
      </c>
      <c r="L9" s="34"/>
      <c r="M9" s="34"/>
      <c r="N9" s="35">
        <f t="shared" ref="N9:N11" si="1">(D9+E9+I9+G9)*310000*40%</f>
        <v>230640</v>
      </c>
      <c r="O9" s="35">
        <f t="shared" ref="O9:O11" si="2">(D9+E9+I9+G9)*310000*8%</f>
        <v>46128</v>
      </c>
      <c r="P9" s="35">
        <f t="shared" ref="P9:P11" si="3">(D9+E9+I9+G9)*1.5%*310000</f>
        <v>8649</v>
      </c>
      <c r="Q9" s="35">
        <f t="shared" ref="Q9:Q11" si="4">(D9+E9+I9+G9)*310000*1%</f>
        <v>5766</v>
      </c>
      <c r="R9" s="33">
        <f>K9+M9+N9-O9-P9-Q9</f>
        <v>746697</v>
      </c>
      <c r="S9" s="42"/>
    </row>
    <row r="10" spans="1:19" ht="20.100000000000001" customHeight="1" x14ac:dyDescent="0.2">
      <c r="A10" s="28">
        <v>3</v>
      </c>
      <c r="B10" s="105" t="s">
        <v>176</v>
      </c>
      <c r="C10" s="39" t="s">
        <v>189</v>
      </c>
      <c r="D10" s="50">
        <v>2.66</v>
      </c>
      <c r="E10" s="40"/>
      <c r="F10" s="41"/>
      <c r="G10" s="41"/>
      <c r="H10" s="43"/>
      <c r="I10" s="31"/>
      <c r="J10" s="32">
        <f>I10+E10+D10</f>
        <v>2.66</v>
      </c>
      <c r="K10" s="33">
        <f t="shared" si="0"/>
        <v>824600</v>
      </c>
      <c r="L10" s="34"/>
      <c r="M10" s="34">
        <v>31000</v>
      </c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>K10+M10+N10-O10-P10-Q10</f>
        <v>1098857</v>
      </c>
      <c r="S10" s="42"/>
    </row>
    <row r="11" spans="1:19" ht="20.100000000000001" customHeight="1" x14ac:dyDescent="0.2">
      <c r="A11" s="28">
        <v>4</v>
      </c>
      <c r="B11" s="105" t="s">
        <v>177</v>
      </c>
      <c r="C11" s="28" t="s">
        <v>31</v>
      </c>
      <c r="D11" s="29">
        <v>3.99</v>
      </c>
      <c r="E11" s="28">
        <v>0.2</v>
      </c>
      <c r="F11" s="41"/>
      <c r="G11" s="41"/>
      <c r="H11" s="43"/>
      <c r="I11" s="31"/>
      <c r="J11" s="32">
        <f>I11+E11+D11</f>
        <v>4.1900000000000004</v>
      </c>
      <c r="K11" s="33">
        <f t="shared" si="0"/>
        <v>1298900.0000000002</v>
      </c>
      <c r="L11" s="34"/>
      <c r="M11" s="34"/>
      <c r="N11" s="35">
        <f t="shared" si="1"/>
        <v>519560.00000000012</v>
      </c>
      <c r="O11" s="35">
        <f t="shared" si="2"/>
        <v>103912.00000000001</v>
      </c>
      <c r="P11" s="35">
        <f t="shared" si="3"/>
        <v>19483.5</v>
      </c>
      <c r="Q11" s="35">
        <f t="shared" si="4"/>
        <v>12989.000000000002</v>
      </c>
      <c r="R11" s="33">
        <f>K11+M11+N11-O11-P11-Q11</f>
        <v>1682075.5000000005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10.295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10.495000000000001</v>
      </c>
      <c r="K12" s="69">
        <f>SUM(K8:K11)</f>
        <v>3253450</v>
      </c>
      <c r="L12" s="69">
        <f t="shared" ref="L12:R12" si="5">SUM(L8:L11)</f>
        <v>0</v>
      </c>
      <c r="M12" s="69">
        <f t="shared" si="5"/>
        <v>31000</v>
      </c>
      <c r="N12" s="69">
        <f t="shared" si="5"/>
        <v>1301380</v>
      </c>
      <c r="O12" s="69">
        <f t="shared" si="5"/>
        <v>260276</v>
      </c>
      <c r="P12" s="69">
        <f t="shared" si="5"/>
        <v>48801.75</v>
      </c>
      <c r="Q12" s="69">
        <f t="shared" si="5"/>
        <v>32534.5</v>
      </c>
      <c r="R12" s="69">
        <f t="shared" si="5"/>
        <v>4244217.75</v>
      </c>
      <c r="S12" s="69"/>
    </row>
    <row r="13" spans="1:19" ht="23.1" customHeight="1" x14ac:dyDescent="0.2">
      <c r="A13" s="74"/>
      <c r="B13" s="75" t="s">
        <v>200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48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173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201</v>
      </c>
      <c r="C8" s="28" t="s">
        <v>31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J8*310000</f>
        <v>1196600</v>
      </c>
      <c r="L8" s="34"/>
      <c r="M8" s="34"/>
      <c r="N8" s="35">
        <f>(D8+E8+I8+G8)*310000*40%</f>
        <v>478640</v>
      </c>
      <c r="O8" s="35">
        <f>(D8+E8+I8+G8)*310000*8%</f>
        <v>95728</v>
      </c>
      <c r="P8" s="35">
        <f>(D8+E8+I8+G8)*1.5%*310000</f>
        <v>17949</v>
      </c>
      <c r="Q8" s="35">
        <f>(D8+E8+I8+G8)*310000*1%</f>
        <v>11966</v>
      </c>
      <c r="R8" s="33">
        <f>K8+M8+N8-O8-P8-Q8</f>
        <v>1549597</v>
      </c>
      <c r="S8" s="42"/>
    </row>
    <row r="9" spans="1:19" ht="20.100000000000001" customHeight="1" x14ac:dyDescent="0.2">
      <c r="A9" s="28">
        <v>2</v>
      </c>
      <c r="B9" s="105" t="s">
        <v>178</v>
      </c>
      <c r="C9" s="39" t="s">
        <v>189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 t="shared" ref="K9:K11" si="0">J9*310000</f>
        <v>1010599.9999999999</v>
      </c>
      <c r="L9" s="34"/>
      <c r="M9" s="34">
        <v>31000</v>
      </c>
      <c r="N9" s="35">
        <f t="shared" ref="N9:N11" si="1">(D9+E9+I9+G9)*310000*40%</f>
        <v>404240</v>
      </c>
      <c r="O9" s="35">
        <f t="shared" ref="O9:O11" si="2">(D9+E9+I9+G9)*310000*8%</f>
        <v>80847.999999999985</v>
      </c>
      <c r="P9" s="35">
        <f t="shared" ref="P9:P11" si="3">(D9+E9+I9+G9)*1.5%*310000</f>
        <v>15158.999999999998</v>
      </c>
      <c r="Q9" s="35">
        <f t="shared" ref="Q9:Q11" si="4">(D9+E9+I9+G9)*310000*1%</f>
        <v>10105.999999999998</v>
      </c>
      <c r="R9" s="33">
        <f>K9+M9+N9-O9-P9-Q9</f>
        <v>1339727</v>
      </c>
      <c r="S9" s="42"/>
    </row>
    <row r="10" spans="1:19" ht="20.100000000000001" customHeight="1" x14ac:dyDescent="0.2">
      <c r="A10" s="55">
        <v>3</v>
      </c>
      <c r="B10" s="109" t="s">
        <v>179</v>
      </c>
      <c r="C10" s="39" t="s">
        <v>189</v>
      </c>
      <c r="D10" s="56">
        <v>1.86</v>
      </c>
      <c r="E10" s="57"/>
      <c r="F10" s="58"/>
      <c r="G10" s="58"/>
      <c r="H10" s="59"/>
      <c r="I10" s="31"/>
      <c r="J10" s="32">
        <f>I10+E10+D10</f>
        <v>1.86</v>
      </c>
      <c r="K10" s="33">
        <f t="shared" si="0"/>
        <v>576600</v>
      </c>
      <c r="L10" s="60"/>
      <c r="M10" s="60"/>
      <c r="N10" s="35">
        <f t="shared" si="1"/>
        <v>230640</v>
      </c>
      <c r="O10" s="35">
        <f t="shared" si="2"/>
        <v>46128</v>
      </c>
      <c r="P10" s="35">
        <f t="shared" si="3"/>
        <v>8649</v>
      </c>
      <c r="Q10" s="35">
        <f t="shared" si="4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61">
        <v>4</v>
      </c>
      <c r="B11" s="110" t="s">
        <v>180</v>
      </c>
      <c r="C11" s="39" t="s">
        <v>189</v>
      </c>
      <c r="D11" s="62">
        <v>2.66</v>
      </c>
      <c r="E11" s="64"/>
      <c r="F11" s="63"/>
      <c r="G11" s="63"/>
      <c r="H11" s="65"/>
      <c r="I11" s="31"/>
      <c r="J11" s="32">
        <f>I11+E11+D11</f>
        <v>2.66</v>
      </c>
      <c r="K11" s="33">
        <f t="shared" si="0"/>
        <v>824600</v>
      </c>
      <c r="L11" s="66"/>
      <c r="M11" s="66"/>
      <c r="N11" s="35">
        <f t="shared" si="1"/>
        <v>329840</v>
      </c>
      <c r="O11" s="35">
        <f t="shared" si="2"/>
        <v>65968</v>
      </c>
      <c r="P11" s="35">
        <f t="shared" si="3"/>
        <v>12369</v>
      </c>
      <c r="Q11" s="35">
        <f t="shared" si="4"/>
        <v>8246</v>
      </c>
      <c r="R11" s="67">
        <f>K11+M11+N11-O11-P11-Q11</f>
        <v>1067857</v>
      </c>
      <c r="S11" s="68"/>
    </row>
    <row r="12" spans="1:19" ht="21.95" customHeight="1" x14ac:dyDescent="0.2">
      <c r="A12" s="69"/>
      <c r="B12" s="69" t="s">
        <v>11</v>
      </c>
      <c r="C12" s="69"/>
      <c r="D12" s="70">
        <f>SUM(D8:D11)</f>
        <v>11.44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11.64</v>
      </c>
      <c r="K12" s="69">
        <f>SUM(K8:K11)</f>
        <v>3608400</v>
      </c>
      <c r="L12" s="69">
        <f t="shared" ref="L12:R12" si="5">SUM(L8:L11)</f>
        <v>0</v>
      </c>
      <c r="M12" s="69">
        <f t="shared" si="5"/>
        <v>31000</v>
      </c>
      <c r="N12" s="69">
        <f t="shared" si="5"/>
        <v>1443360</v>
      </c>
      <c r="O12" s="69">
        <f t="shared" si="5"/>
        <v>288672</v>
      </c>
      <c r="P12" s="69">
        <f t="shared" si="5"/>
        <v>54126</v>
      </c>
      <c r="Q12" s="69">
        <f t="shared" si="5"/>
        <v>36084</v>
      </c>
      <c r="R12" s="69">
        <f t="shared" si="5"/>
        <v>4703878</v>
      </c>
      <c r="S12" s="69"/>
    </row>
    <row r="13" spans="1:19" ht="23.1" customHeight="1" x14ac:dyDescent="0.2">
      <c r="A13" s="74"/>
      <c r="B13" s="75" t="s">
        <v>202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15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1"/>
      <c r="N15" s="91"/>
      <c r="O15" s="90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2" sqref="R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181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81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86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85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83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87" t="s">
        <v>33</v>
      </c>
      <c r="N6" s="87" t="s">
        <v>34</v>
      </c>
      <c r="O6" s="180"/>
      <c r="P6" s="180"/>
      <c r="Q6" s="84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182</v>
      </c>
      <c r="C8" s="39" t="s">
        <v>189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3"/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1465292.5</v>
      </c>
      <c r="S8" s="42"/>
    </row>
    <row r="9" spans="1:19" ht="20.100000000000001" customHeight="1" x14ac:dyDescent="0.2">
      <c r="A9" s="28">
        <v>2</v>
      </c>
      <c r="B9" s="105" t="s">
        <v>183</v>
      </c>
      <c r="C9" s="28" t="s">
        <v>31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ref="K9:K11" si="0">J9*310000</f>
        <v>1503500.0000000002</v>
      </c>
      <c r="L9" s="34"/>
      <c r="M9" s="34"/>
      <c r="N9" s="35">
        <f t="shared" ref="N9:N11" si="1">(D9+E9+I9+G9)*310000*40%</f>
        <v>601400.00000000012</v>
      </c>
      <c r="O9" s="35">
        <f t="shared" ref="O9:O11" si="2">(D9+E9+I9+G9)*310000*8%</f>
        <v>120280.00000000001</v>
      </c>
      <c r="P9" s="35">
        <f t="shared" ref="P9:P11" si="3">(D9+E9+I9+G9)*1.5%*310000</f>
        <v>22552.500000000004</v>
      </c>
      <c r="Q9" s="35">
        <f t="shared" ref="Q9:Q11" si="4">(D9+E9+I9+G9)*310000*1%</f>
        <v>15035.000000000002</v>
      </c>
      <c r="R9" s="33">
        <f>K9+M9+N9-O9-P9-Q9</f>
        <v>1947032.5000000005</v>
      </c>
      <c r="S9" s="42"/>
    </row>
    <row r="10" spans="1:19" ht="20.100000000000001" customHeight="1" x14ac:dyDescent="0.2">
      <c r="A10" s="28">
        <v>3</v>
      </c>
      <c r="B10" s="105" t="s">
        <v>184</v>
      </c>
      <c r="C10" s="39" t="s">
        <v>189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0"/>
        <v>886600</v>
      </c>
      <c r="L10" s="34"/>
      <c r="M10" s="34"/>
      <c r="N10" s="35">
        <f t="shared" si="1"/>
        <v>354640</v>
      </c>
      <c r="O10" s="35">
        <f t="shared" si="2"/>
        <v>70928</v>
      </c>
      <c r="P10" s="35">
        <f t="shared" si="3"/>
        <v>13298.999999999998</v>
      </c>
      <c r="Q10" s="35">
        <f t="shared" si="4"/>
        <v>8866</v>
      </c>
      <c r="R10" s="33">
        <f>K10+M10+N10-O10-P10-Q10</f>
        <v>1148147</v>
      </c>
      <c r="S10" s="42"/>
    </row>
    <row r="11" spans="1:19" ht="20.100000000000001" customHeight="1" x14ac:dyDescent="0.2">
      <c r="A11" s="28">
        <v>4</v>
      </c>
      <c r="B11" s="105" t="s">
        <v>185</v>
      </c>
      <c r="C11" s="39" t="s">
        <v>189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1227600</v>
      </c>
      <c r="L11" s="34"/>
      <c r="M11" s="34">
        <v>31000</v>
      </c>
      <c r="N11" s="35">
        <f t="shared" si="1"/>
        <v>491040</v>
      </c>
      <c r="O11" s="35">
        <f t="shared" si="2"/>
        <v>98208</v>
      </c>
      <c r="P11" s="35">
        <f t="shared" si="3"/>
        <v>18414</v>
      </c>
      <c r="Q11" s="35">
        <f t="shared" si="4"/>
        <v>12276</v>
      </c>
      <c r="R11" s="33">
        <f>K11+M11+N11-O11-P11-Q11</f>
        <v>1620742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4749200</v>
      </c>
      <c r="L12" s="73"/>
      <c r="M12" s="69">
        <f t="shared" ref="M12:R12" si="5">SUM(M8:M11)</f>
        <v>31000</v>
      </c>
      <c r="N12" s="69">
        <f t="shared" si="5"/>
        <v>1899680</v>
      </c>
      <c r="O12" s="69">
        <f t="shared" si="5"/>
        <v>379936</v>
      </c>
      <c r="P12" s="69">
        <f t="shared" si="5"/>
        <v>71238</v>
      </c>
      <c r="Q12" s="69">
        <f t="shared" si="5"/>
        <v>47492</v>
      </c>
      <c r="R12" s="69">
        <f t="shared" si="5"/>
        <v>6181214</v>
      </c>
      <c r="S12" s="69"/>
    </row>
    <row r="13" spans="1:19" ht="23.1" customHeight="1" x14ac:dyDescent="0.2">
      <c r="A13" s="74"/>
      <c r="B13" s="75" t="s">
        <v>186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3" t="s">
        <v>204</v>
      </c>
      <c r="Q14" s="173"/>
      <c r="R14" s="173"/>
      <c r="S14" s="79"/>
    </row>
    <row r="15" spans="1:19" ht="23.1" customHeight="1" x14ac:dyDescent="0.2">
      <c r="A15" s="74"/>
      <c r="B15" s="174" t="s">
        <v>15</v>
      </c>
      <c r="C15" s="174"/>
      <c r="D15" s="174"/>
      <c r="E15" s="74"/>
      <c r="F15" s="74"/>
      <c r="G15" s="74"/>
      <c r="H15" s="175" t="s">
        <v>49</v>
      </c>
      <c r="I15" s="175"/>
      <c r="J15" s="175"/>
      <c r="K15" s="175"/>
      <c r="L15" s="175"/>
      <c r="M15" s="96"/>
      <c r="N15" s="96"/>
      <c r="O15" s="95"/>
      <c r="P15" s="174" t="s">
        <v>16</v>
      </c>
      <c r="Q15" s="174"/>
      <c r="R15" s="174"/>
      <c r="S15" s="13"/>
    </row>
    <row r="16" spans="1:19" ht="23.1" customHeight="1" x14ac:dyDescent="0.2">
      <c r="A16" s="11"/>
      <c r="B16" s="177"/>
      <c r="C16" s="177"/>
      <c r="D16" s="177"/>
      <c r="E16" s="11"/>
      <c r="F16" s="11"/>
      <c r="G16" s="11"/>
      <c r="H16" s="181"/>
      <c r="I16" s="181"/>
      <c r="J16" s="181"/>
      <c r="K16" s="181"/>
      <c r="L16" s="181"/>
      <c r="M16" s="92"/>
      <c r="N16" s="92"/>
      <c r="O16" s="82"/>
      <c r="P16" s="177"/>
      <c r="Q16" s="177"/>
      <c r="R16" s="177"/>
      <c r="S16" s="81"/>
    </row>
    <row r="17" spans="1:19" s="113" customFormat="1" ht="23.1" customHeight="1" x14ac:dyDescent="0.2">
      <c r="A17" s="17"/>
      <c r="B17" s="171" t="s">
        <v>191</v>
      </c>
      <c r="C17" s="171"/>
      <c r="D17" s="171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1" t="s">
        <v>190</v>
      </c>
      <c r="Q17" s="171"/>
      <c r="R17" s="171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1"/>
      <c r="C20" s="171"/>
      <c r="D20" s="171"/>
      <c r="E20" s="17"/>
      <c r="F20" s="17"/>
      <c r="G20" s="17"/>
      <c r="H20" s="171"/>
      <c r="I20" s="171"/>
      <c r="J20" s="171"/>
      <c r="K20" s="171"/>
      <c r="L20" s="171"/>
      <c r="M20" s="88"/>
      <c r="N20" s="88"/>
      <c r="O20" s="88"/>
      <c r="P20" s="171"/>
      <c r="Q20" s="171"/>
      <c r="R20" s="171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2" t="s">
        <v>188</v>
      </c>
      <c r="B1" s="172"/>
      <c r="C1" s="172"/>
      <c r="D1" s="172"/>
      <c r="E1" s="172"/>
      <c r="F1" s="172"/>
      <c r="G1" s="172"/>
      <c r="H1" s="172"/>
      <c r="I1" s="172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6" t="s">
        <v>36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03"/>
    </row>
    <row r="3" spans="1:19" ht="23.1" customHeight="1" x14ac:dyDescent="0.2">
      <c r="A3" s="177" t="s">
        <v>203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24"/>
    </row>
    <row r="4" spans="1:19" ht="29.25" customHeight="1" x14ac:dyDescent="0.2">
      <c r="A4" s="178" t="s">
        <v>0</v>
      </c>
      <c r="B4" s="178" t="s">
        <v>1</v>
      </c>
      <c r="C4" s="178" t="s">
        <v>2</v>
      </c>
      <c r="D4" s="182" t="s">
        <v>3</v>
      </c>
      <c r="E4" s="183"/>
      <c r="F4" s="183"/>
      <c r="G4" s="183"/>
      <c r="H4" s="183"/>
      <c r="I4" s="183"/>
      <c r="J4" s="183"/>
      <c r="K4" s="184"/>
      <c r="L4" s="185" t="s">
        <v>21</v>
      </c>
      <c r="M4" s="188" t="s">
        <v>32</v>
      </c>
      <c r="N4" s="189"/>
      <c r="O4" s="182" t="s">
        <v>4</v>
      </c>
      <c r="P4" s="183"/>
      <c r="Q4" s="101"/>
      <c r="R4" s="178" t="s">
        <v>5</v>
      </c>
      <c r="S4" s="178" t="s">
        <v>50</v>
      </c>
    </row>
    <row r="5" spans="1:19" ht="23.1" customHeight="1" x14ac:dyDescent="0.2">
      <c r="A5" s="179"/>
      <c r="B5" s="179"/>
      <c r="C5" s="179"/>
      <c r="D5" s="178" t="s">
        <v>6</v>
      </c>
      <c r="E5" s="178" t="s">
        <v>7</v>
      </c>
      <c r="F5" s="20"/>
      <c r="G5" s="100"/>
      <c r="H5" s="183"/>
      <c r="I5" s="184"/>
      <c r="J5" s="178" t="s">
        <v>8</v>
      </c>
      <c r="K5" s="178" t="s">
        <v>44</v>
      </c>
      <c r="L5" s="186"/>
      <c r="M5" s="190"/>
      <c r="N5" s="191"/>
      <c r="O5" s="178" t="s">
        <v>9</v>
      </c>
      <c r="P5" s="178" t="s">
        <v>10</v>
      </c>
      <c r="Q5" s="102"/>
      <c r="R5" s="179"/>
      <c r="S5" s="179"/>
    </row>
    <row r="6" spans="1:19" ht="35.25" customHeight="1" x14ac:dyDescent="0.2">
      <c r="A6" s="180"/>
      <c r="B6" s="180"/>
      <c r="C6" s="180"/>
      <c r="D6" s="180"/>
      <c r="E6" s="180"/>
      <c r="F6" s="20" t="s">
        <v>22</v>
      </c>
      <c r="G6" s="20" t="s">
        <v>37</v>
      </c>
      <c r="H6" s="20" t="s">
        <v>24</v>
      </c>
      <c r="I6" s="20" t="s">
        <v>17</v>
      </c>
      <c r="J6" s="180"/>
      <c r="K6" s="180"/>
      <c r="L6" s="187"/>
      <c r="M6" s="104" t="s">
        <v>33</v>
      </c>
      <c r="N6" s="104" t="s">
        <v>34</v>
      </c>
      <c r="O6" s="180"/>
      <c r="P6" s="180"/>
      <c r="Q6" s="99" t="s">
        <v>23</v>
      </c>
      <c r="R6" s="180"/>
      <c r="S6" s="180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206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25</v>
      </c>
      <c r="C8" s="39" t="s">
        <v>189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>J8*310000</f>
        <v>1035400</v>
      </c>
      <c r="L8" s="34"/>
      <c r="M8" s="34"/>
      <c r="N8" s="35">
        <f>(D8+E8+I8+G8)*310000*40%</f>
        <v>414160</v>
      </c>
      <c r="O8" s="35">
        <f>(D8+E8+I8+G8)*310000*8%</f>
        <v>82832</v>
      </c>
      <c r="P8" s="35">
        <f>(D8+E8+I8+G8)*1.5%*310000</f>
        <v>15531</v>
      </c>
      <c r="Q8" s="35">
        <f>(D8+E8+I8+G8)*310000*1%</f>
        <v>10354</v>
      </c>
      <c r="R8" s="33">
        <f>K8+M8+N8-O8-P8-Q8</f>
        <v>1340843</v>
      </c>
      <c r="S8" s="42"/>
    </row>
    <row r="9" spans="1:19" ht="20.100000000000001" customHeight="1" x14ac:dyDescent="0.2">
      <c r="A9" s="28">
        <v>2</v>
      </c>
      <c r="B9" s="29" t="s">
        <v>26</v>
      </c>
      <c r="C9" s="28" t="s">
        <v>31</v>
      </c>
      <c r="D9" s="29">
        <v>4.0599999999999996</v>
      </c>
      <c r="E9" s="28">
        <v>0.2</v>
      </c>
      <c r="F9" s="41"/>
      <c r="G9" s="51">
        <v>0.83</v>
      </c>
      <c r="H9" s="47" t="s">
        <v>46</v>
      </c>
      <c r="I9" s="31">
        <f t="shared" ref="I9:I11" si="0">D9*H9</f>
        <v>0.36539999999999995</v>
      </c>
      <c r="J9" s="32">
        <f>I9+E9+D9+G9</f>
        <v>5.4553999999999991</v>
      </c>
      <c r="K9" s="33">
        <f t="shared" ref="K9:K12" si="1">J9*310000</f>
        <v>1691173.9999999998</v>
      </c>
      <c r="L9" s="34"/>
      <c r="M9" s="34"/>
      <c r="N9" s="35">
        <f t="shared" ref="N9:N12" si="2">(D9+E9+I9+G9)*310000*40%</f>
        <v>676469.60000000009</v>
      </c>
      <c r="O9" s="35">
        <f t="shared" ref="O9:O12" si="3">(D9+E9+I9+G9)*310000*8%</f>
        <v>135293.92000000001</v>
      </c>
      <c r="P9" s="35">
        <f t="shared" ref="P9:P12" si="4">(D9+E9+I9+G9)*1.5%*310000</f>
        <v>25367.61</v>
      </c>
      <c r="Q9" s="35">
        <f t="shared" ref="Q9:Q12" si="5">(D9+E9+I9+G9)*310000*1%</f>
        <v>16911.740000000002</v>
      </c>
      <c r="R9" s="33">
        <f>K9+M9+N9-O9-P9-Q9</f>
        <v>2190070.3299999996</v>
      </c>
      <c r="S9" s="42"/>
    </row>
    <row r="10" spans="1:19" ht="20.100000000000001" customHeight="1" x14ac:dyDescent="0.2">
      <c r="A10" s="28">
        <v>3</v>
      </c>
      <c r="B10" s="29" t="s">
        <v>42</v>
      </c>
      <c r="C10" s="39" t="s">
        <v>189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 t="shared" si="1"/>
        <v>576600</v>
      </c>
      <c r="L10" s="34"/>
      <c r="M10" s="34"/>
      <c r="N10" s="35">
        <f t="shared" si="2"/>
        <v>230640</v>
      </c>
      <c r="O10" s="35">
        <f t="shared" si="3"/>
        <v>46128</v>
      </c>
      <c r="P10" s="35">
        <f t="shared" si="4"/>
        <v>8649</v>
      </c>
      <c r="Q10" s="35">
        <f t="shared" si="5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28">
        <v>4</v>
      </c>
      <c r="B11" s="29" t="s">
        <v>27</v>
      </c>
      <c r="C11" s="39" t="s">
        <v>189</v>
      </c>
      <c r="D11" s="29">
        <v>4.0599999999999996</v>
      </c>
      <c r="E11" s="40"/>
      <c r="F11" s="41"/>
      <c r="G11" s="51"/>
      <c r="H11" s="47" t="s">
        <v>45</v>
      </c>
      <c r="I11" s="31">
        <f t="shared" si="0"/>
        <v>0.24359999999999996</v>
      </c>
      <c r="J11" s="32">
        <f>I11+E11+D11</f>
        <v>4.3035999999999994</v>
      </c>
      <c r="K11" s="33">
        <f t="shared" si="1"/>
        <v>1334115.9999999998</v>
      </c>
      <c r="L11" s="34"/>
      <c r="M11" s="34"/>
      <c r="N11" s="35">
        <f t="shared" si="2"/>
        <v>533646.39999999991</v>
      </c>
      <c r="O11" s="35">
        <f t="shared" si="3"/>
        <v>106729.27999999998</v>
      </c>
      <c r="P11" s="35">
        <f t="shared" si="4"/>
        <v>20011.739999999994</v>
      </c>
      <c r="Q11" s="35">
        <f t="shared" si="5"/>
        <v>13341.159999999998</v>
      </c>
      <c r="R11" s="33">
        <f>K11+M11+N11-O11-P11-Q11</f>
        <v>1727680.2199999997</v>
      </c>
      <c r="S11" s="42"/>
    </row>
    <row r="12" spans="1:19" ht="20.100000000000001" customHeight="1" x14ac:dyDescent="0.2">
      <c r="A12" s="28">
        <v>5</v>
      </c>
      <c r="B12" s="29" t="s">
        <v>28</v>
      </c>
      <c r="C12" s="39" t="s">
        <v>189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1"/>
        <v>824600</v>
      </c>
      <c r="L12" s="34"/>
      <c r="M12" s="34">
        <v>31000</v>
      </c>
      <c r="N12" s="35">
        <f t="shared" si="2"/>
        <v>329840</v>
      </c>
      <c r="O12" s="35">
        <f t="shared" si="3"/>
        <v>65968</v>
      </c>
      <c r="P12" s="35">
        <f t="shared" si="4"/>
        <v>12369</v>
      </c>
      <c r="Q12" s="35">
        <f t="shared" si="5"/>
        <v>8246</v>
      </c>
      <c r="R12" s="33">
        <f>K12+M12+N12-O12-P12-Q12</f>
        <v>1098857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5461890</v>
      </c>
      <c r="L13" s="73"/>
      <c r="M13" s="69">
        <f t="shared" ref="M13:R13" si="6">SUM(M8:M12)</f>
        <v>31000</v>
      </c>
      <c r="N13" s="69">
        <f t="shared" si="6"/>
        <v>2184756</v>
      </c>
      <c r="O13" s="69">
        <f t="shared" si="6"/>
        <v>436951.2</v>
      </c>
      <c r="P13" s="69">
        <f t="shared" si="6"/>
        <v>81928.349999999991</v>
      </c>
      <c r="Q13" s="69">
        <f t="shared" si="6"/>
        <v>54618.9</v>
      </c>
      <c r="R13" s="69">
        <f t="shared" si="6"/>
        <v>7104147.5499999998</v>
      </c>
      <c r="S13" s="69"/>
    </row>
    <row r="14" spans="1:19" ht="23.1" customHeight="1" x14ac:dyDescent="0.2">
      <c r="A14" s="74"/>
      <c r="B14" s="75" t="s">
        <v>187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94"/>
      <c r="P15" s="173" t="s">
        <v>204</v>
      </c>
      <c r="Q15" s="173"/>
      <c r="R15" s="173"/>
      <c r="S15" s="79"/>
    </row>
    <row r="16" spans="1:19" ht="23.1" customHeight="1" x14ac:dyDescent="0.2">
      <c r="A16" s="74"/>
      <c r="B16" s="174" t="s">
        <v>15</v>
      </c>
      <c r="C16" s="174"/>
      <c r="D16" s="174"/>
      <c r="E16" s="74"/>
      <c r="F16" s="74"/>
      <c r="G16" s="74"/>
      <c r="H16" s="175" t="s">
        <v>49</v>
      </c>
      <c r="I16" s="175"/>
      <c r="J16" s="175"/>
      <c r="K16" s="175"/>
      <c r="L16" s="175"/>
      <c r="M16" s="96"/>
      <c r="N16" s="96"/>
      <c r="O16" s="95"/>
      <c r="P16" s="174" t="s">
        <v>16</v>
      </c>
      <c r="Q16" s="174"/>
      <c r="R16" s="174"/>
      <c r="S16" s="13"/>
    </row>
    <row r="17" spans="1:19" ht="23.1" customHeight="1" x14ac:dyDescent="0.2">
      <c r="A17" s="11"/>
      <c r="B17" s="177"/>
      <c r="C17" s="177"/>
      <c r="D17" s="177"/>
      <c r="E17" s="11"/>
      <c r="F17" s="11"/>
      <c r="G17" s="11"/>
      <c r="H17" s="181"/>
      <c r="I17" s="181"/>
      <c r="J17" s="181"/>
      <c r="K17" s="181"/>
      <c r="L17" s="181"/>
      <c r="M17" s="98"/>
      <c r="N17" s="98"/>
      <c r="O17" s="97"/>
      <c r="P17" s="177"/>
      <c r="Q17" s="177"/>
      <c r="R17" s="177"/>
      <c r="S17" s="103"/>
    </row>
    <row r="18" spans="1:19" s="113" customFormat="1" ht="23.1" customHeight="1" x14ac:dyDescent="0.2">
      <c r="A18" s="17"/>
      <c r="B18" s="171" t="s">
        <v>191</v>
      </c>
      <c r="C18" s="171"/>
      <c r="D18" s="171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1" t="s">
        <v>190</v>
      </c>
      <c r="Q18" s="171"/>
      <c r="R18" s="171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1"/>
      <c r="C21" s="171"/>
      <c r="D21" s="171"/>
      <c r="E21" s="17"/>
      <c r="F21" s="17"/>
      <c r="G21" s="17"/>
      <c r="H21" s="171"/>
      <c r="I21" s="171"/>
      <c r="J21" s="171"/>
      <c r="K21" s="171"/>
      <c r="L21" s="171"/>
      <c r="M21" s="93"/>
      <c r="N21" s="93"/>
      <c r="O21" s="93"/>
      <c r="P21" s="171"/>
      <c r="Q21" s="171"/>
      <c r="R21" s="171"/>
      <c r="S21" s="93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  <mergeCell ref="S4:S6"/>
    <mergeCell ref="D5:D6"/>
    <mergeCell ref="E5:E6"/>
    <mergeCell ref="H5:I5"/>
    <mergeCell ref="J5:J6"/>
    <mergeCell ref="K5:K6"/>
    <mergeCell ref="O5:O6"/>
    <mergeCell ref="P5:P6"/>
    <mergeCell ref="B18:D18"/>
    <mergeCell ref="P18:R18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2023-10-04T08:13:53Z</cp:lastPrinted>
  <dcterms:created xsi:type="dcterms:W3CDTF">2018-12-11T08:42:54Z</dcterms:created>
  <dcterms:modified xsi:type="dcterms:W3CDTF">2023-11-10T04:18:17Z</dcterms:modified>
</cp:coreProperties>
</file>