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20115" windowHeight="7740" firstSheet="16" activeTab="16"/>
  </bookViews>
  <sheets>
    <sheet name="Thiệu Toán " sheetId="90" r:id="rId1"/>
    <sheet name="Thiệu Chính" sheetId="91" r:id="rId2"/>
    <sheet name="Minh Tâm " sheetId="92" r:id="rId3"/>
    <sheet name="Thiệu Hòa " sheetId="93" r:id="rId4"/>
    <sheet name="Thiệu Viên " sheetId="94" r:id="rId5"/>
    <sheet name="Thiệu Lý " sheetId="95" r:id="rId6"/>
    <sheet name="THiệu Vận " sheetId="96" r:id="rId7"/>
    <sheet name="Thiệu Trung " sheetId="97" r:id="rId8"/>
    <sheet name="Tân Châu " sheetId="98" r:id="rId9"/>
    <sheet name="THiệu Giao " sheetId="99" r:id="rId10"/>
    <sheet name="Thiệu Ngọc " sheetId="100" r:id="rId11"/>
    <sheet name="Thiệu Vũ " sheetId="101" r:id="rId12"/>
    <sheet name="Thiệu Tiến " sheetId="102" r:id="rId13"/>
    <sheet name="Thiệu Thành " sheetId="103" r:id="rId14"/>
    <sheet name="Thiệu Công " sheetId="104" r:id="rId15"/>
    <sheet name="Thiệu Phúc" sheetId="105" r:id="rId16"/>
    <sheet name="Thiệu Phú" sheetId="106" r:id="rId17"/>
    <sheet name="THiệu Long" sheetId="107" r:id="rId18"/>
    <sheet name="Thị trấn Thiệu Hóa " sheetId="108" r:id="rId19"/>
    <sheet name="Thiệu Duy" sheetId="109" r:id="rId20"/>
    <sheet name="Thiệu Giang" sheetId="110" r:id="rId21"/>
    <sheet name="Thiệu Hợp " sheetId="111" r:id="rId22"/>
    <sheet name="Thiệu Quang" sheetId="113" r:id="rId23"/>
    <sheet name="Thiệu Thịnh " sheetId="112" r:id="rId24"/>
    <sheet name="Thiệu Nguyên" sheetId="115" r:id="rId25"/>
  </sheets>
  <definedNames>
    <definedName name="_xlnm.Print_Titles" localSheetId="2">'Minh Tâm '!$6:$9</definedName>
    <definedName name="_xlnm.Print_Titles" localSheetId="8">'Tân Châu '!$4:$7</definedName>
    <definedName name="_xlnm.Print_Titles" localSheetId="18">'Thị trấn Thiệu Hóa '!$4:$7</definedName>
    <definedName name="_xlnm.Print_Titles" localSheetId="1">'Thiệu Chính'!$5:$8</definedName>
    <definedName name="_xlnm.Print_Titles" localSheetId="14">'Thiệu Công '!$4:$7</definedName>
    <definedName name="_xlnm.Print_Titles" localSheetId="19">'Thiệu Duy'!$4:$7</definedName>
    <definedName name="_xlnm.Print_Titles" localSheetId="20">'Thiệu Giang'!$4:$7</definedName>
    <definedName name="_xlnm.Print_Titles" localSheetId="9">'THiệu Giao '!$4:$7</definedName>
    <definedName name="_xlnm.Print_Titles" localSheetId="3">'Thiệu Hòa '!$4:$7</definedName>
    <definedName name="_xlnm.Print_Titles" localSheetId="21">'Thiệu Hợp '!$4:$7</definedName>
    <definedName name="_xlnm.Print_Titles" localSheetId="17">'THiệu Long'!$4:$7</definedName>
    <definedName name="_xlnm.Print_Titles" localSheetId="5">'Thiệu Lý '!$4:$7</definedName>
    <definedName name="_xlnm.Print_Titles" localSheetId="10">'Thiệu Ngọc '!$4:$7</definedName>
    <definedName name="_xlnm.Print_Titles" localSheetId="24">'Thiệu Nguyên'!$4:$7</definedName>
    <definedName name="_xlnm.Print_Titles" localSheetId="16">'Thiệu Phú'!$4:$7</definedName>
    <definedName name="_xlnm.Print_Titles" localSheetId="15">'Thiệu Phúc'!$4:$7</definedName>
    <definedName name="_xlnm.Print_Titles" localSheetId="22">'Thiệu Quang'!$4:$7</definedName>
    <definedName name="_xlnm.Print_Titles" localSheetId="13">'Thiệu Thành '!$4:$7</definedName>
    <definedName name="_xlnm.Print_Titles" localSheetId="23">'Thiệu Thịnh '!$4:$7</definedName>
    <definedName name="_xlnm.Print_Titles" localSheetId="12">'Thiệu Tiến '!$4:$7</definedName>
    <definedName name="_xlnm.Print_Titles" localSheetId="0">'Thiệu Toán '!$5:$8</definedName>
    <definedName name="_xlnm.Print_Titles" localSheetId="7">'Thiệu Trung '!$4:$7</definedName>
    <definedName name="_xlnm.Print_Titles" localSheetId="6">'THiệu Vận '!$4:$7</definedName>
    <definedName name="_xlnm.Print_Titles" localSheetId="4">'Thiệu Viên '!$4:$7</definedName>
    <definedName name="_xlnm.Print_Titles" localSheetId="11">'Thiệu Vũ '!$4:$7</definedName>
  </definedNames>
  <calcPr calcId="144525"/>
</workbook>
</file>

<file path=xl/calcChain.xml><?xml version="1.0" encoding="utf-8"?>
<calcChain xmlns="http://schemas.openxmlformats.org/spreadsheetml/2006/main">
  <c r="L12" i="113" l="1"/>
  <c r="M12" i="113"/>
  <c r="N12" i="113"/>
  <c r="O12" i="113"/>
  <c r="P12" i="113"/>
  <c r="Q12" i="113"/>
  <c r="R12" i="113"/>
  <c r="K12" i="113"/>
  <c r="J12" i="113"/>
  <c r="L12" i="111"/>
  <c r="M12" i="111"/>
  <c r="N12" i="111"/>
  <c r="O12" i="111"/>
  <c r="P12" i="111"/>
  <c r="Q12" i="111"/>
  <c r="R12" i="111"/>
  <c r="K12" i="111"/>
  <c r="D12" i="111"/>
  <c r="L12" i="108"/>
  <c r="M12" i="108"/>
  <c r="N12" i="108"/>
  <c r="O12" i="108"/>
  <c r="P12" i="108"/>
  <c r="Q12" i="108"/>
  <c r="R12" i="108"/>
  <c r="K12" i="108"/>
  <c r="J12" i="108"/>
  <c r="J9" i="108"/>
  <c r="D12" i="108"/>
  <c r="Q13" i="103"/>
  <c r="R13" i="103"/>
  <c r="O13" i="103"/>
  <c r="P13" i="103"/>
  <c r="N13" i="103"/>
  <c r="L13" i="103"/>
  <c r="M13" i="103"/>
  <c r="K13" i="103"/>
  <c r="J13" i="103"/>
  <c r="D13" i="103"/>
  <c r="Q11" i="103"/>
  <c r="P11" i="103"/>
  <c r="O11" i="103"/>
  <c r="N11" i="103"/>
  <c r="J11" i="103"/>
  <c r="K11" i="103" s="1"/>
  <c r="R11" i="103" s="1"/>
  <c r="D11" i="95" l="1"/>
  <c r="L13" i="94"/>
  <c r="M13" i="94"/>
  <c r="N13" i="94"/>
  <c r="O13" i="94"/>
  <c r="P13" i="94"/>
  <c r="Q13" i="94"/>
  <c r="R13" i="94"/>
  <c r="K13" i="94"/>
  <c r="E13" i="94"/>
  <c r="F13" i="94"/>
  <c r="H13" i="94"/>
  <c r="I13" i="94"/>
  <c r="J13" i="94"/>
  <c r="D13" i="94"/>
  <c r="Q12" i="94"/>
  <c r="P12" i="94"/>
  <c r="O12" i="94"/>
  <c r="N12" i="94"/>
  <c r="J12" i="94"/>
  <c r="K12" i="94" s="1"/>
  <c r="R12" i="94" s="1"/>
  <c r="Q11" i="94"/>
  <c r="P11" i="94"/>
  <c r="O11" i="94"/>
  <c r="N11" i="94"/>
  <c r="J11" i="94"/>
  <c r="K11" i="94" s="1"/>
  <c r="R11" i="94" s="1"/>
  <c r="D12" i="112" l="1"/>
  <c r="E12" i="112"/>
  <c r="F12" i="112"/>
  <c r="M12" i="112"/>
  <c r="Q33" i="115"/>
  <c r="P33" i="115"/>
  <c r="O33" i="115"/>
  <c r="N33" i="115"/>
  <c r="J33" i="115"/>
  <c r="K33" i="115" s="1"/>
  <c r="M13" i="115"/>
  <c r="F13" i="115"/>
  <c r="E13" i="115"/>
  <c r="D13" i="115"/>
  <c r="Q12" i="115"/>
  <c r="P12" i="115"/>
  <c r="O12" i="115"/>
  <c r="N12" i="115"/>
  <c r="J12" i="115"/>
  <c r="K12" i="115" s="1"/>
  <c r="I11" i="115"/>
  <c r="Q11" i="115" s="1"/>
  <c r="Q10" i="115"/>
  <c r="P10" i="115"/>
  <c r="O10" i="115"/>
  <c r="N10" i="115"/>
  <c r="J10" i="115"/>
  <c r="K10" i="115" s="1"/>
  <c r="I9" i="115"/>
  <c r="P9" i="115" s="1"/>
  <c r="Q8" i="115"/>
  <c r="P8" i="115"/>
  <c r="O8" i="115"/>
  <c r="N8" i="115"/>
  <c r="J8" i="115"/>
  <c r="K8" i="115" s="1"/>
  <c r="G12" i="106"/>
  <c r="Q32" i="113"/>
  <c r="P32" i="113"/>
  <c r="O32" i="113"/>
  <c r="N32" i="113"/>
  <c r="J32" i="113"/>
  <c r="K32" i="113" s="1"/>
  <c r="F12" i="113"/>
  <c r="E12" i="113"/>
  <c r="Q11" i="113"/>
  <c r="P11" i="113"/>
  <c r="O11" i="113"/>
  <c r="N11" i="113"/>
  <c r="J11" i="113"/>
  <c r="K11" i="113" s="1"/>
  <c r="D12" i="113"/>
  <c r="Q9" i="113"/>
  <c r="P9" i="113"/>
  <c r="O9" i="113"/>
  <c r="N9" i="113"/>
  <c r="J9" i="113"/>
  <c r="K9" i="113" s="1"/>
  <c r="Q8" i="113"/>
  <c r="P8" i="113"/>
  <c r="O8" i="113"/>
  <c r="N8" i="113"/>
  <c r="J8" i="113"/>
  <c r="K8" i="113" s="1"/>
  <c r="Q32" i="112"/>
  <c r="P32" i="112"/>
  <c r="O32" i="112"/>
  <c r="N32" i="112"/>
  <c r="J32" i="112"/>
  <c r="K32" i="112" s="1"/>
  <c r="Q11" i="112"/>
  <c r="P11" i="112"/>
  <c r="O11" i="112"/>
  <c r="N11" i="112"/>
  <c r="J11" i="112"/>
  <c r="K11" i="112" s="1"/>
  <c r="Q10" i="112"/>
  <c r="P10" i="112"/>
  <c r="O10" i="112"/>
  <c r="N10" i="112"/>
  <c r="J10" i="112"/>
  <c r="K10" i="112" s="1"/>
  <c r="Q9" i="112"/>
  <c r="P9" i="112"/>
  <c r="O9" i="112"/>
  <c r="N9" i="112"/>
  <c r="J9" i="112"/>
  <c r="K9" i="112" s="1"/>
  <c r="Q8" i="112"/>
  <c r="P8" i="112"/>
  <c r="O8" i="112"/>
  <c r="N8" i="112"/>
  <c r="J8" i="112"/>
  <c r="K8" i="112" s="1"/>
  <c r="N12" i="112"/>
  <c r="Q32" i="111"/>
  <c r="P32" i="111"/>
  <c r="O32" i="111"/>
  <c r="N32" i="111"/>
  <c r="J32" i="111"/>
  <c r="K32" i="111" s="1"/>
  <c r="F12" i="111"/>
  <c r="E12" i="111"/>
  <c r="Q11" i="111"/>
  <c r="P11" i="111"/>
  <c r="O11" i="111"/>
  <c r="N11" i="111"/>
  <c r="J11" i="111"/>
  <c r="K11" i="111" s="1"/>
  <c r="Q10" i="111"/>
  <c r="P10" i="111"/>
  <c r="O10" i="111"/>
  <c r="N10" i="111"/>
  <c r="J10" i="111"/>
  <c r="K10" i="111" s="1"/>
  <c r="Q9" i="111"/>
  <c r="P9" i="111"/>
  <c r="O9" i="111"/>
  <c r="N9" i="111"/>
  <c r="J9" i="111"/>
  <c r="K9" i="111" s="1"/>
  <c r="Q8" i="111"/>
  <c r="P8" i="111"/>
  <c r="O8" i="111"/>
  <c r="N8" i="111"/>
  <c r="J8" i="111"/>
  <c r="K8" i="111" s="1"/>
  <c r="Q34" i="110"/>
  <c r="P34" i="110"/>
  <c r="O34" i="110"/>
  <c r="N34" i="110"/>
  <c r="J34" i="110"/>
  <c r="K34" i="110" s="1"/>
  <c r="M14" i="110"/>
  <c r="F14" i="110"/>
  <c r="E14" i="110"/>
  <c r="D14" i="110"/>
  <c r="I13" i="110"/>
  <c r="P13" i="110" s="1"/>
  <c r="Q12" i="110"/>
  <c r="P12" i="110"/>
  <c r="O12" i="110"/>
  <c r="N12" i="110"/>
  <c r="J12" i="110"/>
  <c r="K12" i="110" s="1"/>
  <c r="Q11" i="110"/>
  <c r="P11" i="110"/>
  <c r="O11" i="110"/>
  <c r="N11" i="110"/>
  <c r="J11" i="110"/>
  <c r="K11" i="110" s="1"/>
  <c r="Q10" i="110"/>
  <c r="P10" i="110"/>
  <c r="O10" i="110"/>
  <c r="N10" i="110"/>
  <c r="J10" i="110"/>
  <c r="K10" i="110" s="1"/>
  <c r="Q9" i="110"/>
  <c r="P9" i="110"/>
  <c r="O9" i="110"/>
  <c r="N9" i="110"/>
  <c r="J9" i="110"/>
  <c r="K9" i="110" s="1"/>
  <c r="I14" i="110"/>
  <c r="Q33" i="109"/>
  <c r="P33" i="109"/>
  <c r="O33" i="109"/>
  <c r="N33" i="109"/>
  <c r="J33" i="109"/>
  <c r="K33" i="109" s="1"/>
  <c r="M13" i="109"/>
  <c r="F13" i="109"/>
  <c r="E13" i="109"/>
  <c r="D13" i="109"/>
  <c r="Q12" i="109"/>
  <c r="P12" i="109"/>
  <c r="O12" i="109"/>
  <c r="N12" i="109"/>
  <c r="J12" i="109"/>
  <c r="K12" i="109" s="1"/>
  <c r="Q11" i="109"/>
  <c r="P11" i="109"/>
  <c r="O11" i="109"/>
  <c r="N11" i="109"/>
  <c r="J11" i="109"/>
  <c r="K11" i="109" s="1"/>
  <c r="Q10" i="109"/>
  <c r="P10" i="109"/>
  <c r="O10" i="109"/>
  <c r="N10" i="109"/>
  <c r="J10" i="109"/>
  <c r="K10" i="109" s="1"/>
  <c r="I9" i="109"/>
  <c r="Q9" i="109" s="1"/>
  <c r="Q8" i="109"/>
  <c r="P8" i="109"/>
  <c r="O8" i="109"/>
  <c r="N8" i="109"/>
  <c r="J8" i="109"/>
  <c r="K8" i="109" s="1"/>
  <c r="I13" i="109"/>
  <c r="Q32" i="108"/>
  <c r="P32" i="108"/>
  <c r="O32" i="108"/>
  <c r="N32" i="108"/>
  <c r="J32" i="108"/>
  <c r="K32" i="108" s="1"/>
  <c r="F12" i="108"/>
  <c r="E12" i="108"/>
  <c r="Q11" i="108"/>
  <c r="P11" i="108"/>
  <c r="O11" i="108"/>
  <c r="N11" i="108"/>
  <c r="J11" i="108"/>
  <c r="K11" i="108" s="1"/>
  <c r="Q10" i="108"/>
  <c r="P10" i="108"/>
  <c r="O10" i="108"/>
  <c r="N10" i="108"/>
  <c r="J10" i="108"/>
  <c r="K10" i="108" s="1"/>
  <c r="Q9" i="108"/>
  <c r="P9" i="108"/>
  <c r="O9" i="108"/>
  <c r="N9" i="108"/>
  <c r="K9" i="108"/>
  <c r="Q8" i="108"/>
  <c r="P8" i="108"/>
  <c r="O8" i="108"/>
  <c r="N8" i="108"/>
  <c r="J8" i="108"/>
  <c r="K8" i="108" s="1"/>
  <c r="Q33" i="107"/>
  <c r="P33" i="107"/>
  <c r="O33" i="107"/>
  <c r="N33" i="107"/>
  <c r="J33" i="107"/>
  <c r="K33" i="107" s="1"/>
  <c r="M13" i="107"/>
  <c r="F13" i="107"/>
  <c r="E13" i="107"/>
  <c r="Q12" i="107"/>
  <c r="P12" i="107"/>
  <c r="O12" i="107"/>
  <c r="N12" i="107"/>
  <c r="J12" i="107"/>
  <c r="K12" i="107" s="1"/>
  <c r="Q11" i="107"/>
  <c r="P11" i="107"/>
  <c r="O11" i="107"/>
  <c r="N11" i="107"/>
  <c r="J11" i="107"/>
  <c r="K11" i="107" s="1"/>
  <c r="Q10" i="107"/>
  <c r="P10" i="107"/>
  <c r="O10" i="107"/>
  <c r="N10" i="107"/>
  <c r="J10" i="107"/>
  <c r="K10" i="107" s="1"/>
  <c r="Q9" i="107"/>
  <c r="P9" i="107"/>
  <c r="O9" i="107"/>
  <c r="N9" i="107"/>
  <c r="J9" i="107"/>
  <c r="K9" i="107" s="1"/>
  <c r="Q8" i="107"/>
  <c r="P8" i="107"/>
  <c r="O8" i="107"/>
  <c r="N8" i="107"/>
  <c r="Q32" i="106"/>
  <c r="P32" i="106"/>
  <c r="O32" i="106"/>
  <c r="N32" i="106"/>
  <c r="J32" i="106"/>
  <c r="K32" i="106" s="1"/>
  <c r="M12" i="106"/>
  <c r="F12" i="106"/>
  <c r="E12" i="106"/>
  <c r="D12" i="106"/>
  <c r="Q11" i="106"/>
  <c r="P11" i="106"/>
  <c r="O11" i="106"/>
  <c r="N11" i="106"/>
  <c r="J11" i="106"/>
  <c r="K11" i="106" s="1"/>
  <c r="R11" i="106" s="1"/>
  <c r="I10" i="106"/>
  <c r="Q10" i="106" s="1"/>
  <c r="Q9" i="106"/>
  <c r="P9" i="106"/>
  <c r="O9" i="106"/>
  <c r="N9" i="106"/>
  <c r="J9" i="106"/>
  <c r="K9" i="106" s="1"/>
  <c r="Q8" i="106"/>
  <c r="P8" i="106"/>
  <c r="O8" i="106"/>
  <c r="N8" i="106"/>
  <c r="J8" i="106"/>
  <c r="K8" i="106" s="1"/>
  <c r="Q32" i="105"/>
  <c r="P32" i="105"/>
  <c r="O32" i="105"/>
  <c r="N32" i="105"/>
  <c r="J32" i="105"/>
  <c r="K32" i="105" s="1"/>
  <c r="R32" i="105" s="1"/>
  <c r="M12" i="105"/>
  <c r="F12" i="105"/>
  <c r="E12" i="105"/>
  <c r="Q11" i="105"/>
  <c r="P11" i="105"/>
  <c r="O11" i="105"/>
  <c r="N11" i="105"/>
  <c r="J11" i="105"/>
  <c r="K11" i="105" s="1"/>
  <c r="Q10" i="105"/>
  <c r="P10" i="105"/>
  <c r="O10" i="105"/>
  <c r="N10" i="105"/>
  <c r="J10" i="105"/>
  <c r="K10" i="105" s="1"/>
  <c r="Q9" i="105"/>
  <c r="P9" i="105"/>
  <c r="O9" i="105"/>
  <c r="N9" i="105"/>
  <c r="J9" i="105"/>
  <c r="K9" i="105" s="1"/>
  <c r="Q8" i="105"/>
  <c r="P8" i="105"/>
  <c r="O8" i="105"/>
  <c r="N8" i="105"/>
  <c r="J8" i="105"/>
  <c r="K8" i="105" s="1"/>
  <c r="Q32" i="104"/>
  <c r="P32" i="104"/>
  <c r="O32" i="104"/>
  <c r="N32" i="104"/>
  <c r="J32" i="104"/>
  <c r="K32" i="104" s="1"/>
  <c r="R32" i="104" s="1"/>
  <c r="M12" i="104"/>
  <c r="F12" i="104"/>
  <c r="E12" i="104"/>
  <c r="D12" i="104"/>
  <c r="Q11" i="104"/>
  <c r="P11" i="104"/>
  <c r="O11" i="104"/>
  <c r="N11" i="104"/>
  <c r="J11" i="104"/>
  <c r="K11" i="104" s="1"/>
  <c r="Q10" i="104"/>
  <c r="P10" i="104"/>
  <c r="O10" i="104"/>
  <c r="N10" i="104"/>
  <c r="J10" i="104"/>
  <c r="K10" i="104" s="1"/>
  <c r="Q9" i="104"/>
  <c r="P9" i="104"/>
  <c r="O9" i="104"/>
  <c r="N9" i="104"/>
  <c r="J9" i="104"/>
  <c r="K9" i="104" s="1"/>
  <c r="I8" i="104"/>
  <c r="Q8" i="104" s="1"/>
  <c r="Q33" i="103"/>
  <c r="P33" i="103"/>
  <c r="O33" i="103"/>
  <c r="N33" i="103"/>
  <c r="J33" i="103"/>
  <c r="K33" i="103" s="1"/>
  <c r="Q12" i="103"/>
  <c r="P12" i="103"/>
  <c r="O12" i="103"/>
  <c r="N12" i="103"/>
  <c r="J12" i="103"/>
  <c r="K12" i="103" s="1"/>
  <c r="Q10" i="103"/>
  <c r="P10" i="103"/>
  <c r="O10" i="103"/>
  <c r="N10" i="103"/>
  <c r="J10" i="103"/>
  <c r="K10" i="103" s="1"/>
  <c r="Q9" i="103"/>
  <c r="P9" i="103"/>
  <c r="O9" i="103"/>
  <c r="N9" i="103"/>
  <c r="J9" i="103"/>
  <c r="K9" i="103" s="1"/>
  <c r="Q8" i="103"/>
  <c r="P8" i="103"/>
  <c r="O8" i="103"/>
  <c r="N8" i="103"/>
  <c r="J8" i="103"/>
  <c r="K8" i="103" s="1"/>
  <c r="Q33" i="102"/>
  <c r="P33" i="102"/>
  <c r="O33" i="102"/>
  <c r="N33" i="102"/>
  <c r="J33" i="102"/>
  <c r="K33" i="102" s="1"/>
  <c r="M13" i="102"/>
  <c r="F13" i="102"/>
  <c r="E13" i="102"/>
  <c r="D13" i="102"/>
  <c r="Q12" i="102"/>
  <c r="P12" i="102"/>
  <c r="O12" i="102"/>
  <c r="N12" i="102"/>
  <c r="J12" i="102"/>
  <c r="K12" i="102" s="1"/>
  <c r="Q11" i="102"/>
  <c r="P11" i="102"/>
  <c r="O11" i="102"/>
  <c r="N11" i="102"/>
  <c r="J11" i="102"/>
  <c r="K11" i="102" s="1"/>
  <c r="Q10" i="102"/>
  <c r="P10" i="102"/>
  <c r="O10" i="102"/>
  <c r="N10" i="102"/>
  <c r="J10" i="102"/>
  <c r="K10" i="102" s="1"/>
  <c r="Q9" i="102"/>
  <c r="P9" i="102"/>
  <c r="O9" i="102"/>
  <c r="N9" i="102"/>
  <c r="J9" i="102"/>
  <c r="K9" i="102" s="1"/>
  <c r="Q8" i="102"/>
  <c r="P8" i="102"/>
  <c r="O8" i="102"/>
  <c r="N8" i="102"/>
  <c r="J8" i="102"/>
  <c r="K8" i="102" s="1"/>
  <c r="Q32" i="101"/>
  <c r="P32" i="101"/>
  <c r="O32" i="101"/>
  <c r="N32" i="101"/>
  <c r="J32" i="101"/>
  <c r="K32" i="101" s="1"/>
  <c r="R32" i="101" s="1"/>
  <c r="M12" i="101"/>
  <c r="F12" i="101"/>
  <c r="E12" i="101"/>
  <c r="D12" i="101"/>
  <c r="Q11" i="101"/>
  <c r="P11" i="101"/>
  <c r="O11" i="101"/>
  <c r="N11" i="101"/>
  <c r="J11" i="101"/>
  <c r="K11" i="101" s="1"/>
  <c r="Q10" i="101"/>
  <c r="P10" i="101"/>
  <c r="O10" i="101"/>
  <c r="N10" i="101"/>
  <c r="K10" i="101"/>
  <c r="Q9" i="101"/>
  <c r="P9" i="101"/>
  <c r="O9" i="101"/>
  <c r="N9" i="101"/>
  <c r="J9" i="101"/>
  <c r="K9" i="101" s="1"/>
  <c r="Q8" i="101"/>
  <c r="P8" i="101"/>
  <c r="O8" i="101"/>
  <c r="N8" i="101"/>
  <c r="J8" i="101"/>
  <c r="K8" i="101" s="1"/>
  <c r="Q32" i="100"/>
  <c r="P32" i="100"/>
  <c r="O32" i="100"/>
  <c r="N32" i="100"/>
  <c r="J32" i="100"/>
  <c r="K32" i="100" s="1"/>
  <c r="M12" i="100"/>
  <c r="F12" i="100"/>
  <c r="E12" i="100"/>
  <c r="D12" i="100"/>
  <c r="Q11" i="100"/>
  <c r="P11" i="100"/>
  <c r="O11" i="100"/>
  <c r="N11" i="100"/>
  <c r="J11" i="100"/>
  <c r="K11" i="100" s="1"/>
  <c r="Q10" i="100"/>
  <c r="P10" i="100"/>
  <c r="O10" i="100"/>
  <c r="N10" i="100"/>
  <c r="J10" i="100"/>
  <c r="K10" i="100" s="1"/>
  <c r="Q9" i="100"/>
  <c r="P9" i="100"/>
  <c r="O9" i="100"/>
  <c r="N9" i="100"/>
  <c r="J9" i="100"/>
  <c r="K9" i="100" s="1"/>
  <c r="R9" i="100" s="1"/>
  <c r="I8" i="100"/>
  <c r="P8" i="100" s="1"/>
  <c r="I12" i="100"/>
  <c r="Q32" i="99"/>
  <c r="P32" i="99"/>
  <c r="O32" i="99"/>
  <c r="N32" i="99"/>
  <c r="J32" i="99"/>
  <c r="K32" i="99" s="1"/>
  <c r="M12" i="99"/>
  <c r="F12" i="99"/>
  <c r="E12" i="99"/>
  <c r="D12" i="99"/>
  <c r="Q11" i="99"/>
  <c r="P11" i="99"/>
  <c r="O11" i="99"/>
  <c r="N11" i="99"/>
  <c r="J11" i="99"/>
  <c r="K11" i="99" s="1"/>
  <c r="Q10" i="99"/>
  <c r="P10" i="99"/>
  <c r="O10" i="99"/>
  <c r="J10" i="99"/>
  <c r="K10" i="99" s="1"/>
  <c r="I9" i="99"/>
  <c r="Q9" i="99" s="1"/>
  <c r="I8" i="99"/>
  <c r="Q8" i="99" s="1"/>
  <c r="Q34" i="98"/>
  <c r="P34" i="98"/>
  <c r="O34" i="98"/>
  <c r="N34" i="98"/>
  <c r="J34" i="98"/>
  <c r="K34" i="98" s="1"/>
  <c r="M14" i="98"/>
  <c r="F14" i="98"/>
  <c r="E14" i="98"/>
  <c r="D14" i="98"/>
  <c r="Q13" i="98"/>
  <c r="P13" i="98"/>
  <c r="O13" i="98"/>
  <c r="N13" i="98"/>
  <c r="J13" i="98"/>
  <c r="K13" i="98" s="1"/>
  <c r="Q12" i="98"/>
  <c r="P12" i="98"/>
  <c r="O12" i="98"/>
  <c r="N12" i="98"/>
  <c r="J12" i="98"/>
  <c r="K12" i="98" s="1"/>
  <c r="I11" i="98"/>
  <c r="Q11" i="98" s="1"/>
  <c r="Q10" i="98"/>
  <c r="P10" i="98"/>
  <c r="O10" i="98"/>
  <c r="N10" i="98"/>
  <c r="J10" i="98"/>
  <c r="K10" i="98" s="1"/>
  <c r="Q9" i="98"/>
  <c r="P9" i="98"/>
  <c r="O9" i="98"/>
  <c r="N9" i="98"/>
  <c r="J9" i="98"/>
  <c r="K9" i="98" s="1"/>
  <c r="Q8" i="98"/>
  <c r="P8" i="98"/>
  <c r="O8" i="98"/>
  <c r="N8" i="98"/>
  <c r="J8" i="98"/>
  <c r="K8" i="98" s="1"/>
  <c r="Q32" i="97"/>
  <c r="P32" i="97"/>
  <c r="O32" i="97"/>
  <c r="N32" i="97"/>
  <c r="J32" i="97"/>
  <c r="K32" i="97" s="1"/>
  <c r="M12" i="97"/>
  <c r="F12" i="97"/>
  <c r="E12" i="97"/>
  <c r="D12" i="97"/>
  <c r="Q11" i="97"/>
  <c r="P11" i="97"/>
  <c r="O11" i="97"/>
  <c r="N11" i="97"/>
  <c r="J11" i="97"/>
  <c r="K11" i="97" s="1"/>
  <c r="Q10" i="97"/>
  <c r="P10" i="97"/>
  <c r="O10" i="97"/>
  <c r="N10" i="97"/>
  <c r="J10" i="97"/>
  <c r="K10" i="97" s="1"/>
  <c r="I9" i="97"/>
  <c r="P9" i="97" s="1"/>
  <c r="I8" i="97"/>
  <c r="P8" i="97" s="1"/>
  <c r="Q32" i="96"/>
  <c r="P32" i="96"/>
  <c r="O32" i="96"/>
  <c r="N32" i="96"/>
  <c r="J32" i="96"/>
  <c r="K32" i="96" s="1"/>
  <c r="M12" i="96"/>
  <c r="F12" i="96"/>
  <c r="E12" i="96"/>
  <c r="D12" i="96"/>
  <c r="Q11" i="96"/>
  <c r="P11" i="96"/>
  <c r="O11" i="96"/>
  <c r="N11" i="96"/>
  <c r="J11" i="96"/>
  <c r="K11" i="96" s="1"/>
  <c r="Q10" i="96"/>
  <c r="P10" i="96"/>
  <c r="O10" i="96"/>
  <c r="N10" i="96"/>
  <c r="J10" i="96"/>
  <c r="K10" i="96" s="1"/>
  <c r="I9" i="96"/>
  <c r="P9" i="96" s="1"/>
  <c r="Q8" i="96"/>
  <c r="P8" i="96"/>
  <c r="O8" i="96"/>
  <c r="N8" i="96"/>
  <c r="J8" i="96"/>
  <c r="K8" i="96" s="1"/>
  <c r="I12" i="96"/>
  <c r="Q31" i="95"/>
  <c r="P31" i="95"/>
  <c r="O31" i="95"/>
  <c r="N31" i="95"/>
  <c r="J31" i="95"/>
  <c r="K31" i="95" s="1"/>
  <c r="M11" i="95"/>
  <c r="F11" i="95"/>
  <c r="E11" i="95"/>
  <c r="Q10" i="95"/>
  <c r="P10" i="95"/>
  <c r="O10" i="95"/>
  <c r="N10" i="95"/>
  <c r="J10" i="95"/>
  <c r="K10" i="95" s="1"/>
  <c r="Q9" i="95"/>
  <c r="P9" i="95"/>
  <c r="O9" i="95"/>
  <c r="N9" i="95"/>
  <c r="J9" i="95"/>
  <c r="K9" i="95" s="1"/>
  <c r="Q8" i="95"/>
  <c r="P8" i="95"/>
  <c r="O8" i="95"/>
  <c r="N8" i="95"/>
  <c r="J8" i="95"/>
  <c r="K8" i="95" s="1"/>
  <c r="Q33" i="94"/>
  <c r="P33" i="94"/>
  <c r="O33" i="94"/>
  <c r="N33" i="94"/>
  <c r="J33" i="94"/>
  <c r="K33" i="94" s="1"/>
  <c r="Q10" i="94"/>
  <c r="P10" i="94"/>
  <c r="O10" i="94"/>
  <c r="N10" i="94"/>
  <c r="J10" i="94"/>
  <c r="K10" i="94" s="1"/>
  <c r="I9" i="94"/>
  <c r="Q9" i="94" s="1"/>
  <c r="Q8" i="94"/>
  <c r="P8" i="94"/>
  <c r="O8" i="94"/>
  <c r="N8" i="94"/>
  <c r="J8" i="94"/>
  <c r="K8" i="94" s="1"/>
  <c r="Q32" i="93"/>
  <c r="P32" i="93"/>
  <c r="O32" i="93"/>
  <c r="N32" i="93"/>
  <c r="J32" i="93"/>
  <c r="K32" i="93" s="1"/>
  <c r="M12" i="93"/>
  <c r="F12" i="93"/>
  <c r="E12" i="93"/>
  <c r="D12" i="93"/>
  <c r="Q11" i="93"/>
  <c r="P11" i="93"/>
  <c r="O11" i="93"/>
  <c r="N11" i="93"/>
  <c r="J11" i="93"/>
  <c r="K11" i="93" s="1"/>
  <c r="R11" i="93" s="1"/>
  <c r="Q10" i="93"/>
  <c r="P10" i="93"/>
  <c r="O10" i="93"/>
  <c r="N10" i="93"/>
  <c r="J10" i="93"/>
  <c r="K10" i="93" s="1"/>
  <c r="I9" i="93"/>
  <c r="P9" i="93" s="1"/>
  <c r="Q8" i="93"/>
  <c r="P8" i="93"/>
  <c r="O8" i="93"/>
  <c r="N8" i="93"/>
  <c r="J8" i="93"/>
  <c r="K8" i="93" s="1"/>
  <c r="I12" i="93"/>
  <c r="Q36" i="92"/>
  <c r="P36" i="92"/>
  <c r="O36" i="92"/>
  <c r="N36" i="92"/>
  <c r="J36" i="92"/>
  <c r="K36" i="92" s="1"/>
  <c r="M16" i="92"/>
  <c r="F16" i="92"/>
  <c r="E16" i="92"/>
  <c r="Q15" i="92"/>
  <c r="P15" i="92"/>
  <c r="O15" i="92"/>
  <c r="N15" i="92"/>
  <c r="J15" i="92"/>
  <c r="K15" i="92" s="1"/>
  <c r="I14" i="92"/>
  <c r="P14" i="92" s="1"/>
  <c r="Q13" i="92"/>
  <c r="P13" i="92"/>
  <c r="O13" i="92"/>
  <c r="N13" i="92"/>
  <c r="J13" i="92"/>
  <c r="K13" i="92" s="1"/>
  <c r="Q12" i="92"/>
  <c r="P12" i="92"/>
  <c r="O12" i="92"/>
  <c r="N12" i="92"/>
  <c r="J12" i="92"/>
  <c r="K12" i="92" s="1"/>
  <c r="Q11" i="92"/>
  <c r="P11" i="92"/>
  <c r="O11" i="92"/>
  <c r="N11" i="92"/>
  <c r="J11" i="92"/>
  <c r="K11" i="92" s="1"/>
  <c r="Q10" i="92"/>
  <c r="P10" i="92"/>
  <c r="O10" i="92"/>
  <c r="N10" i="92"/>
  <c r="J10" i="92"/>
  <c r="K10" i="92" s="1"/>
  <c r="Q33" i="91"/>
  <c r="P33" i="91"/>
  <c r="O33" i="91"/>
  <c r="N33" i="91"/>
  <c r="J33" i="91"/>
  <c r="K33" i="91" s="1"/>
  <c r="R33" i="91" s="1"/>
  <c r="M13" i="91"/>
  <c r="F13" i="91"/>
  <c r="E13" i="91"/>
  <c r="Q12" i="91"/>
  <c r="P12" i="91"/>
  <c r="O12" i="91"/>
  <c r="N12" i="91"/>
  <c r="J12" i="91"/>
  <c r="K12" i="91" s="1"/>
  <c r="Q11" i="91"/>
  <c r="P11" i="91"/>
  <c r="O11" i="91"/>
  <c r="N11" i="91"/>
  <c r="J11" i="91"/>
  <c r="K11" i="91" s="1"/>
  <c r="Q10" i="91"/>
  <c r="P10" i="91"/>
  <c r="O10" i="91"/>
  <c r="N10" i="91"/>
  <c r="J10" i="91"/>
  <c r="K10" i="91" s="1"/>
  <c r="Q9" i="91"/>
  <c r="P9" i="91"/>
  <c r="O9" i="91"/>
  <c r="N9" i="91"/>
  <c r="J9" i="91"/>
  <c r="K9" i="91" s="1"/>
  <c r="Q33" i="90"/>
  <c r="P33" i="90"/>
  <c r="O33" i="90"/>
  <c r="N33" i="90"/>
  <c r="J33" i="90"/>
  <c r="M13" i="90"/>
  <c r="F13" i="90"/>
  <c r="E13" i="90"/>
  <c r="D13" i="90"/>
  <c r="Q12" i="90"/>
  <c r="P12" i="90"/>
  <c r="O12" i="90"/>
  <c r="N12" i="90"/>
  <c r="J12" i="90"/>
  <c r="K12" i="90" s="1"/>
  <c r="Q11" i="90"/>
  <c r="P11" i="90"/>
  <c r="O11" i="90"/>
  <c r="N11" i="90"/>
  <c r="J11" i="90"/>
  <c r="K11" i="90" s="1"/>
  <c r="I10" i="90"/>
  <c r="I13" i="90" s="1"/>
  <c r="Q9" i="90"/>
  <c r="P9" i="90"/>
  <c r="O9" i="90"/>
  <c r="N9" i="90"/>
  <c r="J9" i="90"/>
  <c r="K9" i="90" s="1"/>
  <c r="R32" i="108" l="1"/>
  <c r="R9" i="91"/>
  <c r="I16" i="92"/>
  <c r="R13" i="92"/>
  <c r="R34" i="98"/>
  <c r="R32" i="99"/>
  <c r="R12" i="102"/>
  <c r="R11" i="107"/>
  <c r="P12" i="112"/>
  <c r="R32" i="113"/>
  <c r="R32" i="97"/>
  <c r="R11" i="100"/>
  <c r="R33" i="102"/>
  <c r="R33" i="107"/>
  <c r="R34" i="110"/>
  <c r="R11" i="91"/>
  <c r="R11" i="92"/>
  <c r="R36" i="92"/>
  <c r="R31" i="95"/>
  <c r="R32" i="100"/>
  <c r="R33" i="103"/>
  <c r="R8" i="115"/>
  <c r="R12" i="115"/>
  <c r="R33" i="115"/>
  <c r="N11" i="115"/>
  <c r="I13" i="115"/>
  <c r="R10" i="115"/>
  <c r="J11" i="115"/>
  <c r="K11" i="115" s="1"/>
  <c r="P11" i="115"/>
  <c r="O12" i="112"/>
  <c r="Q12" i="112"/>
  <c r="R8" i="112"/>
  <c r="J12" i="112"/>
  <c r="K12" i="112"/>
  <c r="R11" i="112"/>
  <c r="R32" i="112"/>
  <c r="R10" i="112"/>
  <c r="R9" i="112"/>
  <c r="R11" i="113"/>
  <c r="R8" i="113"/>
  <c r="R9" i="113"/>
  <c r="J10" i="113"/>
  <c r="K10" i="113" s="1"/>
  <c r="R8" i="111"/>
  <c r="R10" i="111"/>
  <c r="R32" i="111"/>
  <c r="R9" i="111"/>
  <c r="R11" i="111"/>
  <c r="R10" i="110"/>
  <c r="R9" i="110"/>
  <c r="R12" i="110"/>
  <c r="R11" i="110"/>
  <c r="R8" i="109"/>
  <c r="O9" i="115"/>
  <c r="Q9" i="115"/>
  <c r="Q13" i="115" s="1"/>
  <c r="P13" i="115"/>
  <c r="J9" i="115"/>
  <c r="K9" i="115" s="1"/>
  <c r="N9" i="115"/>
  <c r="N13" i="115" s="1"/>
  <c r="O11" i="115"/>
  <c r="R10" i="109"/>
  <c r="R12" i="109"/>
  <c r="R33" i="109"/>
  <c r="R11" i="109"/>
  <c r="R8" i="108"/>
  <c r="R9" i="108"/>
  <c r="R11" i="108"/>
  <c r="R10" i="108"/>
  <c r="R10" i="107"/>
  <c r="R9" i="107"/>
  <c r="R12" i="107"/>
  <c r="D13" i="107"/>
  <c r="I12" i="106"/>
  <c r="R32" i="106"/>
  <c r="R9" i="106"/>
  <c r="R8" i="106"/>
  <c r="R11" i="105"/>
  <c r="R10" i="105"/>
  <c r="R9" i="105"/>
  <c r="R8" i="105"/>
  <c r="D12" i="105"/>
  <c r="I12" i="104"/>
  <c r="J8" i="104"/>
  <c r="K8" i="104" s="1"/>
  <c r="R9" i="104"/>
  <c r="P8" i="104"/>
  <c r="R11" i="104"/>
  <c r="N8" i="104"/>
  <c r="R10" i="104"/>
  <c r="R8" i="103"/>
  <c r="R10" i="103"/>
  <c r="R9" i="103"/>
  <c r="R12" i="103"/>
  <c r="R9" i="102"/>
  <c r="R8" i="102"/>
  <c r="R11" i="102"/>
  <c r="R10" i="102"/>
  <c r="R9" i="101"/>
  <c r="R11" i="101"/>
  <c r="R10" i="101"/>
  <c r="R8" i="101"/>
  <c r="R10" i="100"/>
  <c r="I12" i="99"/>
  <c r="R10" i="99"/>
  <c r="R11" i="99"/>
  <c r="R8" i="98"/>
  <c r="R10" i="98"/>
  <c r="R13" i="98"/>
  <c r="R9" i="98"/>
  <c r="R12" i="98"/>
  <c r="I14" i="98"/>
  <c r="R10" i="97"/>
  <c r="I12" i="97"/>
  <c r="R11" i="97"/>
  <c r="R8" i="96"/>
  <c r="R11" i="96"/>
  <c r="R32" i="96"/>
  <c r="R10" i="96"/>
  <c r="R10" i="95"/>
  <c r="R9" i="95"/>
  <c r="R8" i="95"/>
  <c r="R10" i="94"/>
  <c r="R8" i="94"/>
  <c r="J9" i="94"/>
  <c r="K9" i="94" s="1"/>
  <c r="R33" i="94"/>
  <c r="R32" i="93"/>
  <c r="R8" i="93"/>
  <c r="R10" i="93"/>
  <c r="R12" i="92"/>
  <c r="R15" i="92"/>
  <c r="R10" i="92"/>
  <c r="D16" i="92"/>
  <c r="R10" i="91"/>
  <c r="D13" i="91"/>
  <c r="R12" i="91"/>
  <c r="O10" i="113"/>
  <c r="Q10" i="113"/>
  <c r="N10" i="113"/>
  <c r="P10" i="113"/>
  <c r="O13" i="110"/>
  <c r="Q13" i="110"/>
  <c r="J13" i="110"/>
  <c r="K13" i="110" s="1"/>
  <c r="N13" i="110"/>
  <c r="J9" i="109"/>
  <c r="K9" i="109" s="1"/>
  <c r="N9" i="109"/>
  <c r="P9" i="109"/>
  <c r="O9" i="109"/>
  <c r="P13" i="107"/>
  <c r="J10" i="106"/>
  <c r="K10" i="106" s="1"/>
  <c r="N10" i="106"/>
  <c r="P10" i="106"/>
  <c r="O10" i="106"/>
  <c r="Q12" i="105"/>
  <c r="O8" i="104"/>
  <c r="R8" i="104" s="1"/>
  <c r="L10" i="101"/>
  <c r="O8" i="100"/>
  <c r="O12" i="100" s="1"/>
  <c r="Q8" i="100"/>
  <c r="Q12" i="100" s="1"/>
  <c r="P12" i="100"/>
  <c r="J8" i="100"/>
  <c r="K8" i="100" s="1"/>
  <c r="N8" i="100"/>
  <c r="N12" i="100" s="1"/>
  <c r="J8" i="99"/>
  <c r="K8" i="99" s="1"/>
  <c r="N8" i="99"/>
  <c r="P8" i="99"/>
  <c r="J9" i="99"/>
  <c r="K9" i="99" s="1"/>
  <c r="N9" i="99"/>
  <c r="P9" i="99"/>
  <c r="O8" i="99"/>
  <c r="O9" i="99"/>
  <c r="J11" i="98"/>
  <c r="K11" i="98" s="1"/>
  <c r="N11" i="98"/>
  <c r="P11" i="98"/>
  <c r="O11" i="98"/>
  <c r="O8" i="97"/>
  <c r="Q8" i="97"/>
  <c r="O9" i="97"/>
  <c r="Q9" i="97"/>
  <c r="J8" i="97"/>
  <c r="K8" i="97" s="1"/>
  <c r="N8" i="97"/>
  <c r="J9" i="97"/>
  <c r="K9" i="97" s="1"/>
  <c r="N9" i="97"/>
  <c r="O9" i="96"/>
  <c r="Q9" i="96"/>
  <c r="J9" i="96"/>
  <c r="K9" i="96" s="1"/>
  <c r="N9" i="96"/>
  <c r="Q11" i="95"/>
  <c r="P11" i="95"/>
  <c r="N9" i="94"/>
  <c r="P9" i="94"/>
  <c r="O9" i="94"/>
  <c r="O9" i="93"/>
  <c r="O12" i="93" s="1"/>
  <c r="Q9" i="93"/>
  <c r="Q12" i="93" s="1"/>
  <c r="J9" i="93"/>
  <c r="K9" i="93" s="1"/>
  <c r="N9" i="93"/>
  <c r="N12" i="93" s="1"/>
  <c r="P12" i="93"/>
  <c r="Q14" i="92"/>
  <c r="Q16" i="92" s="1"/>
  <c r="O14" i="92"/>
  <c r="P16" i="92"/>
  <c r="J14" i="92"/>
  <c r="K14" i="92" s="1"/>
  <c r="N14" i="92"/>
  <c r="N16" i="92" s="1"/>
  <c r="R11" i="90"/>
  <c r="K33" i="90"/>
  <c r="R33" i="90" s="1"/>
  <c r="R12" i="90"/>
  <c r="Q13" i="91"/>
  <c r="P13" i="91"/>
  <c r="Q10" i="90"/>
  <c r="Q13" i="90" s="1"/>
  <c r="O10" i="90"/>
  <c r="O13" i="90" s="1"/>
  <c r="R9" i="90"/>
  <c r="J10" i="90"/>
  <c r="K10" i="90" s="1"/>
  <c r="K13" i="90" s="1"/>
  <c r="N10" i="90"/>
  <c r="N13" i="90" s="1"/>
  <c r="P10" i="90"/>
  <c r="P13" i="90" s="1"/>
  <c r="O13" i="115" l="1"/>
  <c r="R11" i="115"/>
  <c r="R12" i="112"/>
  <c r="R10" i="113"/>
  <c r="R13" i="110"/>
  <c r="O14" i="110"/>
  <c r="N14" i="110"/>
  <c r="P14" i="110"/>
  <c r="Q14" i="110"/>
  <c r="R9" i="115"/>
  <c r="R13" i="115" s="1"/>
  <c r="K13" i="115"/>
  <c r="J13" i="115"/>
  <c r="N13" i="109"/>
  <c r="O13" i="109"/>
  <c r="P13" i="109"/>
  <c r="Q13" i="109"/>
  <c r="N13" i="107"/>
  <c r="K13" i="107"/>
  <c r="O13" i="107"/>
  <c r="Q13" i="107"/>
  <c r="N12" i="106"/>
  <c r="P12" i="106"/>
  <c r="O12" i="106"/>
  <c r="Q12" i="106"/>
  <c r="P12" i="105"/>
  <c r="N12" i="105"/>
  <c r="O12" i="105"/>
  <c r="P12" i="104"/>
  <c r="Q12" i="104"/>
  <c r="N12" i="104"/>
  <c r="O12" i="104"/>
  <c r="N13" i="102"/>
  <c r="Q13" i="102"/>
  <c r="P13" i="102"/>
  <c r="O13" i="102"/>
  <c r="N12" i="101"/>
  <c r="P12" i="101"/>
  <c r="O12" i="101"/>
  <c r="Q12" i="101"/>
  <c r="R8" i="100"/>
  <c r="Q12" i="99"/>
  <c r="P12" i="99"/>
  <c r="O12" i="99"/>
  <c r="P14" i="98"/>
  <c r="Q14" i="98"/>
  <c r="O14" i="98"/>
  <c r="R9" i="97"/>
  <c r="R8" i="97"/>
  <c r="N12" i="97"/>
  <c r="Q12" i="97"/>
  <c r="P12" i="97"/>
  <c r="O12" i="97"/>
  <c r="R9" i="96"/>
  <c r="P12" i="96"/>
  <c r="N12" i="96"/>
  <c r="Q12" i="96"/>
  <c r="K12" i="96"/>
  <c r="O12" i="96"/>
  <c r="N11" i="95"/>
  <c r="O11" i="95"/>
  <c r="R9" i="94"/>
  <c r="R14" i="92"/>
  <c r="O16" i="92"/>
  <c r="O13" i="91"/>
  <c r="J12" i="111"/>
  <c r="J14" i="110"/>
  <c r="K14" i="110"/>
  <c r="K13" i="109"/>
  <c r="J13" i="109"/>
  <c r="R9" i="109"/>
  <c r="J13" i="107"/>
  <c r="R10" i="106"/>
  <c r="J12" i="106"/>
  <c r="K12" i="106"/>
  <c r="K12" i="105"/>
  <c r="J12" i="105"/>
  <c r="K12" i="104"/>
  <c r="J12" i="104"/>
  <c r="K13" i="102"/>
  <c r="J13" i="102"/>
  <c r="K12" i="101"/>
  <c r="R12" i="101"/>
  <c r="J12" i="101"/>
  <c r="K12" i="100"/>
  <c r="J12" i="100"/>
  <c r="K12" i="99"/>
  <c r="R9" i="99"/>
  <c r="J12" i="99"/>
  <c r="N12" i="99"/>
  <c r="R8" i="99"/>
  <c r="K14" i="98"/>
  <c r="J14" i="98"/>
  <c r="R11" i="98"/>
  <c r="N14" i="98"/>
  <c r="K12" i="97"/>
  <c r="J12" i="97"/>
  <c r="R12" i="96"/>
  <c r="J12" i="96"/>
  <c r="K11" i="95"/>
  <c r="J11" i="95"/>
  <c r="K12" i="93"/>
  <c r="R9" i="93"/>
  <c r="J12" i="93"/>
  <c r="R16" i="92"/>
  <c r="K16" i="92"/>
  <c r="J16" i="92"/>
  <c r="K13" i="91"/>
  <c r="N13" i="91"/>
  <c r="J13" i="91"/>
  <c r="R10" i="90"/>
  <c r="R13" i="90" s="1"/>
  <c r="J13" i="90"/>
  <c r="R13" i="107" l="1"/>
  <c r="R14" i="110"/>
  <c r="R13" i="109"/>
  <c r="R12" i="106"/>
  <c r="R12" i="105"/>
  <c r="R12" i="104"/>
  <c r="R13" i="102"/>
  <c r="R12" i="100"/>
  <c r="R12" i="99"/>
  <c r="R14" i="98"/>
  <c r="R12" i="97"/>
  <c r="R11" i="95"/>
  <c r="R12" i="93"/>
  <c r="R13" i="91"/>
</calcChain>
</file>

<file path=xl/sharedStrings.xml><?xml version="1.0" encoding="utf-8"?>
<sst xmlns="http://schemas.openxmlformats.org/spreadsheetml/2006/main" count="1252" uniqueCount="211">
  <si>
    <t>STT</t>
  </si>
  <si>
    <t>Họ và Tên</t>
  </si>
  <si>
    <t>Cấp bậc chức vụ</t>
  </si>
  <si>
    <t>Lương hệ số</t>
  </si>
  <si>
    <t>Các Khoản trừ vào lương</t>
  </si>
  <si>
    <t>Tổng tiền lương và BHXH còn được nhận</t>
  </si>
  <si>
    <t>Hệ số lương</t>
  </si>
  <si>
    <t>Hệ số PC chức vụ</t>
  </si>
  <si>
    <t>Cộng hệ số</t>
  </si>
  <si>
    <t>BHXH 8%</t>
  </si>
  <si>
    <t>BHYT 1.5%</t>
  </si>
  <si>
    <t>Cộng</t>
  </si>
  <si>
    <t>A</t>
  </si>
  <si>
    <t>C</t>
  </si>
  <si>
    <t>D</t>
  </si>
  <si>
    <t>Người lập</t>
  </si>
  <si>
    <t>Thủ trưởng đơn vị</t>
  </si>
  <si>
    <t>HỆ SỐ VK</t>
  </si>
  <si>
    <t>6=1*5</t>
  </si>
  <si>
    <t>7=1+2+4+6</t>
  </si>
  <si>
    <t>9=(1+2+6)*35%</t>
  </si>
  <si>
    <t>25%PC Công vụ</t>
  </si>
  <si>
    <t>% THÂM NIÊN NGHỀ</t>
  </si>
  <si>
    <t xml:space="preserve">BHTN 1% </t>
  </si>
  <si>
    <t xml:space="preserve">% TNVK </t>
  </si>
  <si>
    <t>ThiÖu Long</t>
  </si>
  <si>
    <t>NguyÔn §×nh §«n</t>
  </si>
  <si>
    <t>Mai  V¨n  ¦ng</t>
  </si>
  <si>
    <t>Ph¹m V¨n §«n</t>
  </si>
  <si>
    <t xml:space="preserve">Mai ThÞ NghÜa </t>
  </si>
  <si>
    <t xml:space="preserve">TrÇn TuÊn Anh </t>
  </si>
  <si>
    <t>ThiÖu Giang</t>
  </si>
  <si>
    <t>Trạm trưởng</t>
  </si>
  <si>
    <t xml:space="preserve">Phụ cấp khác không tính BHXH </t>
  </si>
  <si>
    <t>PC TN</t>
  </si>
  <si>
    <t xml:space="preserve">PC ưu đãi nghề </t>
  </si>
  <si>
    <t>8=7*1490000</t>
  </si>
  <si>
    <t>Phó TT</t>
  </si>
  <si>
    <t>BẢNG THANH TOÁN LƯƠNG VÀ PHỤ CẤP LƯƠNG</t>
  </si>
  <si>
    <t>HS bảo lưu</t>
  </si>
  <si>
    <t>0,52</t>
  </si>
  <si>
    <t>0,83</t>
  </si>
  <si>
    <t>Phó trạm</t>
  </si>
  <si>
    <t>Trưởng trạm</t>
  </si>
  <si>
    <t xml:space="preserve">Lª ViÕt Anh </t>
  </si>
  <si>
    <t>Đi học ĐH</t>
  </si>
  <si>
    <t xml:space="preserve">Thành tiền </t>
  </si>
  <si>
    <t>6%</t>
  </si>
  <si>
    <t>9%</t>
  </si>
  <si>
    <t xml:space="preserve"> Đơn vị: Trạm y tế xã Thiệu Toán </t>
  </si>
  <si>
    <t xml:space="preserve">Kế toán </t>
  </si>
  <si>
    <t xml:space="preserve">Trưởng trạm y tế xã </t>
  </si>
  <si>
    <t xml:space="preserve">Ký nhận </t>
  </si>
  <si>
    <t xml:space="preserve">                                             Tổng số tiền (Viết bằng chữ):    Hai mươi chín triệu không trăm hai mươi lăm nghìn bốn trăm tám mươi tám đồng./.)</t>
  </si>
  <si>
    <t xml:space="preserve">Nguyễn Thị Kiên </t>
  </si>
  <si>
    <t xml:space="preserve">Nguyễn Xuân  Vỵ </t>
  </si>
  <si>
    <t xml:space="preserve">Nguyễn Thị Minh </t>
  </si>
  <si>
    <t xml:space="preserve">Nguyễn Hữu Lợi </t>
  </si>
  <si>
    <t xml:space="preserve"> Đơn vị: Trạm y tế xã Thiệu Chính</t>
  </si>
  <si>
    <t xml:space="preserve">Trần Văn Xuân </t>
  </si>
  <si>
    <t xml:space="preserve">Tống Đức Đông </t>
  </si>
  <si>
    <t xml:space="preserve">Nguyễn Thị Phượng </t>
  </si>
  <si>
    <t xml:space="preserve">                                             Tổng số tiền (Viết bằng chữ):    Mười tám triệu hai trăm mười chín nghìn hai trăm ba mươi sáu đồng./.</t>
  </si>
  <si>
    <t xml:space="preserve"> Đơn vị: Trạm y tế xã Minh Tâm </t>
  </si>
  <si>
    <t>Phạm Thị Hường</t>
  </si>
  <si>
    <t xml:space="preserve">Nguyễn Hữu Thắng </t>
  </si>
  <si>
    <t xml:space="preserve">Lê Thị Kim Oanh </t>
  </si>
  <si>
    <t xml:space="preserve">Tống Thị Hòa </t>
  </si>
  <si>
    <t xml:space="preserve">Nguyễn Thị Son </t>
  </si>
  <si>
    <t>Nguyễn Thị Thủy</t>
  </si>
  <si>
    <t xml:space="preserve">                                             Tổng số tiền (Viết bằng chữ):    Bốn mươi mốt triệu bảy trăm năm mươi chín nghìn ba trăm sáu mươi đồng./.)</t>
  </si>
  <si>
    <t xml:space="preserve"> Đơn vị: Trạm y tế xã Thiệu Hòa  </t>
  </si>
  <si>
    <t xml:space="preserve">Lê  Văn Thủy </t>
  </si>
  <si>
    <t>Phạm Thị Tình</t>
  </si>
  <si>
    <t xml:space="preserve">Lê Thị Huyền </t>
  </si>
  <si>
    <t xml:space="preserve">Nguyễn Thị Chung </t>
  </si>
  <si>
    <t xml:space="preserve">                                             Tổng số tiền (Viết bằng chữ):    Ba mươi triệu sáu trăm bốn mươi bảy nghìn bốn trăm sáu mươi bảy đồng./.</t>
  </si>
  <si>
    <t xml:space="preserve"> Đơn vị: Trạm y tế xã Thiệu Viên   </t>
  </si>
  <si>
    <t xml:space="preserve">Nguyễn Thị Hương </t>
  </si>
  <si>
    <t xml:space="preserve">Đặng Thị Lan </t>
  </si>
  <si>
    <t xml:space="preserve">Nguyễn Thị Bình </t>
  </si>
  <si>
    <t xml:space="preserve">Lê Thị Liên </t>
  </si>
  <si>
    <t xml:space="preserve"> Đơn vị: Trạm y tế xã Thiệu Lý</t>
  </si>
  <si>
    <t xml:space="preserve">Nguyễn Thăng Lưu </t>
  </si>
  <si>
    <t xml:space="preserve">Nguyễn Văn Đệ </t>
  </si>
  <si>
    <t>Phạm Thị Ngọc Thủy</t>
  </si>
  <si>
    <t xml:space="preserve">Tô Thị Thúy </t>
  </si>
  <si>
    <t xml:space="preserve">                                             Tổng số tiền (Viết bằng chữ):   Hai mươi sáu triệu bảy trăm sáu mươi chín nghìn không trăm bảy mươi hai đồng./.</t>
  </si>
  <si>
    <t xml:space="preserve"> Đơn vị: Trạm y tế xã Thiệu Trung</t>
  </si>
  <si>
    <t xml:space="preserve">Lê Duy Dụng </t>
  </si>
  <si>
    <t xml:space="preserve">Nguyễn Hữu Quý </t>
  </si>
  <si>
    <t xml:space="preserve">Lê Thị Huệ </t>
  </si>
  <si>
    <t>Nguyễn Thị Khánh Ly</t>
  </si>
  <si>
    <t xml:space="preserve">                                             Tổng số tiền (Viết bằng chữ):    Ba mươi triệu sáu trăm mười lăm nghìn tám trăm hai mươi ba đồng./.</t>
  </si>
  <si>
    <t xml:space="preserve">Nguyễn Thị Diên </t>
  </si>
  <si>
    <t xml:space="preserve">Phạm Thị Thông </t>
  </si>
  <si>
    <t xml:space="preserve">Phạm Văn Đồng </t>
  </si>
  <si>
    <t xml:space="preserve">Lê Thị Xinh </t>
  </si>
  <si>
    <t xml:space="preserve"> Đơn vị: Trạm y tế xã Tân Châu </t>
  </si>
  <si>
    <t xml:space="preserve">Hà Thị Ngọc </t>
  </si>
  <si>
    <t xml:space="preserve">Nguyễn Trọng Hào </t>
  </si>
  <si>
    <t xml:space="preserve">Lê Thị Hà Phương </t>
  </si>
  <si>
    <t xml:space="preserve">Lê Thị Thanh </t>
  </si>
  <si>
    <t xml:space="preserve">Trần Thị Minh </t>
  </si>
  <si>
    <t xml:space="preserve">Nguyễn Thị Bảo </t>
  </si>
  <si>
    <t xml:space="preserve">                                             Tổng số tiền (Viết bằng chữ):    Bốn mươi bảy triệu tám trăm mười sáu nghìn chín trăm tám mươi chín đồng./.</t>
  </si>
  <si>
    <t xml:space="preserve"> Đơn vị: Trạm y tế xã Thiệu Giao</t>
  </si>
  <si>
    <t xml:space="preserve">Nguyễn Thị Lệ </t>
  </si>
  <si>
    <t xml:space="preserve">Lê Thị Hiền </t>
  </si>
  <si>
    <t xml:space="preserve">Phan Văn Chính </t>
  </si>
  <si>
    <t xml:space="preserve">Lê Thị Đồng </t>
  </si>
  <si>
    <t xml:space="preserve">                                             Tổng số tiền (Viết bằng chữ):    Ba mươi hai triệu ba trăm ba mươi lăm nghìn bảy trăm ba mươi sáu đồng./.</t>
  </si>
  <si>
    <t xml:space="preserve"> Đơn vị: Trạm y tế xã Thiệu Ngọc </t>
  </si>
  <si>
    <t xml:space="preserve">Ngô Thị Lan </t>
  </si>
  <si>
    <t xml:space="preserve">Hoàng Thị Yến </t>
  </si>
  <si>
    <t xml:space="preserve">Lê Đình Tuấn </t>
  </si>
  <si>
    <t xml:space="preserve">                                             Tổng số tiền (Viết bằng chữ):    Hai mươi sáu triệu năm trăm mười bốn nghìn bảy trăm năm mươi bảy đồng./.</t>
  </si>
  <si>
    <t xml:space="preserve"> Đơn vị: Trạm y tế xã Thiệu Vũ</t>
  </si>
  <si>
    <t xml:space="preserve">Đàm Thị Thiệp </t>
  </si>
  <si>
    <t xml:space="preserve">Lê Minh Tiến </t>
  </si>
  <si>
    <t xml:space="preserve">Trịnh Thị Hồng Lan </t>
  </si>
  <si>
    <t xml:space="preserve">Đàm Thị Thơm </t>
  </si>
  <si>
    <t xml:space="preserve"> Đơn vị: Trạm y tế xã Thiệu Tiến </t>
  </si>
  <si>
    <t xml:space="preserve">Đỗ Thị Tuyết </t>
  </si>
  <si>
    <t>Hoàng Thị Vân</t>
  </si>
  <si>
    <t xml:space="preserve">Dương Thị Huệ </t>
  </si>
  <si>
    <t xml:space="preserve">Hoàng Công Anh </t>
  </si>
  <si>
    <t xml:space="preserve">Trần Thị Dũng </t>
  </si>
  <si>
    <t xml:space="preserve"> Đơn vị: Trạm y tế xã Thiệu Thành </t>
  </si>
  <si>
    <t xml:space="preserve">Trần Thị Hân </t>
  </si>
  <si>
    <t xml:space="preserve">Nguyễn Thị Tuyến </t>
  </si>
  <si>
    <t xml:space="preserve">Nguyễn Thị Út </t>
  </si>
  <si>
    <t xml:space="preserve">Nguyễn Văn Hải </t>
  </si>
  <si>
    <t xml:space="preserve"> Đơn vị: Trạm y tế xã Thiệu Công </t>
  </si>
  <si>
    <t xml:space="preserve">                                             Tổng số tiền (Viết bằng chữ):    Hai mươi sáu triệu sáu trăm tám mươi chín nghìn năm trăm bảy mươi tư đồng./.</t>
  </si>
  <si>
    <t xml:space="preserve"> Đơn vị: Trạm y tế xã Thiệu Phúc</t>
  </si>
  <si>
    <t xml:space="preserve">Dương Thị Hiền </t>
  </si>
  <si>
    <t xml:space="preserve">Thiều Thị Phương </t>
  </si>
  <si>
    <t xml:space="preserve">Hoàng Văn Linh </t>
  </si>
  <si>
    <t xml:space="preserve">Nguyễn Thị Quý </t>
  </si>
  <si>
    <t xml:space="preserve">Trần Thị Thảo </t>
  </si>
  <si>
    <t xml:space="preserve">Nguyễn Thị Hằng </t>
  </si>
  <si>
    <t xml:space="preserve">Cao Thị Hường </t>
  </si>
  <si>
    <t>Nguyễn Thị Thương</t>
  </si>
  <si>
    <t xml:space="preserve">                                             Tổng số tiền (Viết bằng chữ):    Hai mươi sáu triệu một trăm chín mươi bảy nghìn chín trăm hai mươi lăm đồng./.</t>
  </si>
  <si>
    <t xml:space="preserve"> Đơn vị: Trạm y tế xã Thiệu Phú</t>
  </si>
  <si>
    <t xml:space="preserve">                                             Tổng số tiền (Viết bằng chữ):    Hai mươi tám triệu bảy trăm chín mươi ba nghìn chín trăm bốn mươi hai đồng./.</t>
  </si>
  <si>
    <t xml:space="preserve">Trịnh Thị Sử </t>
  </si>
  <si>
    <t xml:space="preserve">Lê Thị Đoan </t>
  </si>
  <si>
    <t xml:space="preserve">Lê Thị Thủy </t>
  </si>
  <si>
    <t xml:space="preserve">Đặng Thị Thương </t>
  </si>
  <si>
    <t xml:space="preserve"> Đơn vị: Trạm y tế xã Thiệu Long</t>
  </si>
  <si>
    <t xml:space="preserve">                                             Tổng số tiền (Viết bằng chữ):    Hai mươi sáu triệu ba trăm chín mươi nghìn tám trăm tám mươi đồng./.</t>
  </si>
  <si>
    <t xml:space="preserve">Trương Hồng Thủy </t>
  </si>
  <si>
    <t xml:space="preserve">Phạm Thị Hiền </t>
  </si>
  <si>
    <t xml:space="preserve">Dương Thị Nê </t>
  </si>
  <si>
    <t xml:space="preserve">Hà  Thị Lê </t>
  </si>
  <si>
    <t xml:space="preserve"> Đơn vị: Trạm y tế thị trấn Thiệu Hóa </t>
  </si>
  <si>
    <t xml:space="preserve">Lê Thị Chi </t>
  </si>
  <si>
    <t xml:space="preserve">Lê Thị Xuân Ánh </t>
  </si>
  <si>
    <t xml:space="preserve">Dương Văn Dũng </t>
  </si>
  <si>
    <t xml:space="preserve">Nguyễn Thị Mạnh </t>
  </si>
  <si>
    <t xml:space="preserve">Hoàng Thị Oanh </t>
  </si>
  <si>
    <t xml:space="preserve"> Đơn vị: Trạm y tế xã Thiệu Duy</t>
  </si>
  <si>
    <t xml:space="preserve">Lê Như Thắng </t>
  </si>
  <si>
    <t xml:space="preserve">Đỗ Thị Nam </t>
  </si>
  <si>
    <t xml:space="preserve">Trần Tuấn Anh </t>
  </si>
  <si>
    <t xml:space="preserve">Lê Thị Nhung </t>
  </si>
  <si>
    <t xml:space="preserve">Đỗ Thị Gái </t>
  </si>
  <si>
    <t xml:space="preserve">                                             Tổng số tiền (Viết bằng chữ):    Ba mươi lăm triệu không trăm sáu mươi ba nghìn tám trăm hai mươi mốt đồng./.</t>
  </si>
  <si>
    <t xml:space="preserve">Trưởng trạm y tế thị trấn </t>
  </si>
  <si>
    <t xml:space="preserve"> Đơn vị: Trạm y tế xã Thiệu Giang</t>
  </si>
  <si>
    <t xml:space="preserve">Lê Quang Điện </t>
  </si>
  <si>
    <t xml:space="preserve">Lê Thị Cúc </t>
  </si>
  <si>
    <t xml:space="preserve">Nguyễn Thị Nhung </t>
  </si>
  <si>
    <t xml:space="preserve">Nguyễn Thanh Tâm </t>
  </si>
  <si>
    <t xml:space="preserve">Lê Như Bích </t>
  </si>
  <si>
    <t xml:space="preserve">                                             Tổng số tiền (Viết bằng chữ):    Ba mươi ba triệu một trăm sáu mươi ba nghìn hai trăm mười lăm đồng./.</t>
  </si>
  <si>
    <t xml:space="preserve"> Đơn vị: Trạm y tế xã Thiệu Hợp </t>
  </si>
  <si>
    <t xml:space="preserve"> Đơn vị: Trạm y tế xã Thiệu Quang</t>
  </si>
  <si>
    <t xml:space="preserve">Lê Thị Hằng </t>
  </si>
  <si>
    <t xml:space="preserve">Lê Thị Hà </t>
  </si>
  <si>
    <t xml:space="preserve">Nguyễn Thị Hà </t>
  </si>
  <si>
    <t xml:space="preserve">Phan Văn Hải </t>
  </si>
  <si>
    <t xml:space="preserve">Lê Thị Mai Hạnh </t>
  </si>
  <si>
    <t xml:space="preserve">Đỗ Thị Phượng </t>
  </si>
  <si>
    <t xml:space="preserve">Trần Cảnh Thành </t>
  </si>
  <si>
    <t xml:space="preserve"> Đơn vị: Trạm y tế xã Thiệu Thịnh </t>
  </si>
  <si>
    <t xml:space="preserve">Phạm Thị Thoa </t>
  </si>
  <si>
    <t xml:space="preserve">Nguyễn Trọng Phong </t>
  </si>
  <si>
    <t xml:space="preserve">Đặng Quốc Chung </t>
  </si>
  <si>
    <t xml:space="preserve">Nguyễn Thị Thông </t>
  </si>
  <si>
    <t xml:space="preserve">                                             Tổng số tiền (Viết bằng chữ):    Hai mươi chín triệu bảy trăm linh chín nghìn bảy trăm linh sáu đồng./.</t>
  </si>
  <si>
    <t xml:space="preserve">                                             Tổng số tiền (Viết bằng chữ):    Ba mươi tư triệu một trăm bốn mươi lăm nghìn bảy trăm bốn mươi mốt đồng./.</t>
  </si>
  <si>
    <t xml:space="preserve"> Đơn vị: Trạm y tế xã Thiệu Nguyên </t>
  </si>
  <si>
    <t>CB</t>
  </si>
  <si>
    <t>Lê Lương Khang</t>
  </si>
  <si>
    <t>Phạm Thị Vân</t>
  </si>
  <si>
    <t xml:space="preserve">                                             Tổng số tiền (Viết bằng chữ):    Mười chín triệu bảy trăm bảy hai nghìn năm trăm hai tư đồng./.</t>
  </si>
  <si>
    <t xml:space="preserve">                                             Tổng số tiền (Viết bằng chữ):    Ba mươi chín triệu bốn trăm lẻ bảy nghìn sáu trăm hai tư đồng./.</t>
  </si>
  <si>
    <t xml:space="preserve"> Hoàng Nguyễn Giang </t>
  </si>
  <si>
    <t>TT</t>
  </si>
  <si>
    <t>Tháng 10/2023</t>
  </si>
  <si>
    <t xml:space="preserve">                                             Tổng số tiền (Viết bằng chữ):    Hai mươi hai triệu chín trăm chín tư nghìn tám trăm bảy hai đồng/.</t>
  </si>
  <si>
    <t xml:space="preserve">                                             Tổng số tiền (Viết bằng chữ):    Ba mươi ba triệu một trăm tám hai nghìn tám trăm chín sáu đồng./.</t>
  </si>
  <si>
    <t xml:space="preserve">                                             Tổng số tiền (Viết bằng chữ):    Ba mươi triệu bốn trăm bốn hai nghìn chín trăm ba lăm đồng/.</t>
  </si>
  <si>
    <t xml:space="preserve">                                             Tổng số tiền (Viết bằng chữ):    Ba mươi triệu chín trăm hai lăm nghìn ba trăm hai ba đồng./.</t>
  </si>
  <si>
    <t xml:space="preserve">                                             Tổng số tiền (Viết bằng chữ):   Hai mươi triệu ba trăm chín chín nghìn sáu trăm hai bảy đồng./.</t>
  </si>
  <si>
    <t>Quản Văn Duẩn</t>
  </si>
  <si>
    <t xml:space="preserve">                                             Tổng số tiền (Viết bằng chữ):    Hai mươi hai triệu sáu trăm lẻ tám nghìn chín trăm sáu hai đồng./.</t>
  </si>
  <si>
    <t>Ngày   20    tháng   10    năm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</si>
</sst>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#,##0.000"/>
    <numFmt numFmtId="166" formatCode="#,##0.0000"/>
  </numFmts>
  <fonts count="3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9"/>
      <name val="Times New Roman"/>
      <family val="1"/>
      <charset val="163"/>
    </font>
    <font>
      <b/>
      <sz val="9"/>
      <name val="Times New Roman"/>
      <family val="1"/>
    </font>
    <font>
      <sz val="9"/>
      <name val="Times New Roman"/>
      <family val="1"/>
    </font>
    <font>
      <sz val="9"/>
      <name val="Calibri"/>
      <family val="2"/>
    </font>
    <font>
      <b/>
      <sz val="8"/>
      <name val="Times New Roman"/>
      <family val="1"/>
    </font>
    <font>
      <b/>
      <sz val="9"/>
      <name val="Times New Roman"/>
      <family val="1"/>
      <charset val="163"/>
    </font>
    <font>
      <sz val="9"/>
      <name val="Cambria"/>
      <family val="1"/>
      <charset val="163"/>
    </font>
    <font>
      <b/>
      <sz val="9"/>
      <name val="Cambria"/>
      <family val="1"/>
      <charset val="163"/>
    </font>
    <font>
      <sz val="11"/>
      <color theme="1"/>
      <name val="Calibri"/>
      <family val="2"/>
      <scheme val="minor"/>
    </font>
    <font>
      <sz val="9"/>
      <name val=".VnTime"/>
      <family val="2"/>
    </font>
    <font>
      <b/>
      <i/>
      <sz val="9"/>
      <name val="Times New Roman"/>
      <family val="1"/>
    </font>
    <font>
      <sz val="8"/>
      <name val="Times New Roman"/>
      <family val="1"/>
    </font>
    <font>
      <b/>
      <sz val="8"/>
      <name val=".VnTime"/>
      <family val="2"/>
    </font>
    <font>
      <sz val="8"/>
      <name val=".VnTime"/>
      <family val="2"/>
    </font>
    <font>
      <sz val="8"/>
      <name val="Times New Roman"/>
      <family val="1"/>
      <charset val="163"/>
    </font>
    <font>
      <b/>
      <sz val="8"/>
      <name val="Times New Roman"/>
      <family val="1"/>
      <charset val="163"/>
    </font>
    <font>
      <b/>
      <i/>
      <sz val="8"/>
      <name val="Times New Roman"/>
      <family val="1"/>
      <charset val="163"/>
    </font>
    <font>
      <b/>
      <sz val="12"/>
      <name val="Times New Roman"/>
      <family val="1"/>
    </font>
    <font>
      <b/>
      <sz val="9"/>
      <name val="Calibri"/>
      <family val="2"/>
    </font>
    <font>
      <sz val="10"/>
      <name val="Times New Roman"/>
      <family val="1"/>
    </font>
    <font>
      <sz val="10"/>
      <name val="Calibri"/>
      <family val="2"/>
    </font>
    <font>
      <sz val="10"/>
      <name val="Times New Roman"/>
      <family val="1"/>
      <charset val="163"/>
    </font>
    <font>
      <sz val="10"/>
      <name val=".VnTime"/>
      <family val="2"/>
    </font>
    <font>
      <b/>
      <sz val="10"/>
      <name val="Cambria"/>
      <family val="1"/>
      <charset val="163"/>
    </font>
    <font>
      <sz val="10"/>
      <name val="Cambria"/>
      <family val="1"/>
      <charset val="163"/>
    </font>
    <font>
      <sz val="12"/>
      <name val="Times New Roman"/>
      <family val="1"/>
    </font>
    <font>
      <sz val="12"/>
      <name val="Calibri"/>
      <family val="2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2"/>
      <name val="Times New Roman"/>
      <family val="1"/>
      <charset val="163"/>
    </font>
    <font>
      <b/>
      <sz val="12"/>
      <name val="Cambria"/>
      <family val="1"/>
      <charset val="163"/>
    </font>
    <font>
      <b/>
      <sz val="12"/>
      <name val="Calibri"/>
      <family val="2"/>
    </font>
    <font>
      <b/>
      <i/>
      <sz val="12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215">
    <xf numFmtId="0" fontId="0" fillId="0" borderId="0" xfId="0"/>
    <xf numFmtId="0" fontId="2" fillId="0" borderId="2" xfId="0" applyFont="1" applyFill="1" applyBorder="1" applyAlignment="1">
      <alignment horizontal="center"/>
    </xf>
    <xf numFmtId="0" fontId="2" fillId="0" borderId="2" xfId="0" applyNumberFormat="1" applyFont="1" applyFill="1" applyBorder="1" applyAlignment="1">
      <alignment horizontal="right"/>
    </xf>
    <xf numFmtId="9" fontId="2" fillId="0" borderId="2" xfId="0" applyNumberFormat="1" applyFont="1" applyFill="1" applyBorder="1" applyAlignment="1">
      <alignment horizontal="center"/>
    </xf>
    <xf numFmtId="43" fontId="2" fillId="0" borderId="2" xfId="1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" fontId="4" fillId="0" borderId="2" xfId="0" applyNumberFormat="1" applyFont="1" applyBorder="1" applyAlignment="1">
      <alignment horizontal="center" vertical="center"/>
    </xf>
    <xf numFmtId="165" fontId="4" fillId="0" borderId="2" xfId="0" applyNumberFormat="1" applyFont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0" fontId="2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/>
    <xf numFmtId="164" fontId="8" fillId="0" borderId="0" xfId="1" applyNumberFormat="1" applyFont="1"/>
    <xf numFmtId="0" fontId="9" fillId="0" borderId="0" xfId="0" applyFont="1"/>
    <xf numFmtId="164" fontId="5" fillId="0" borderId="0" xfId="1" applyNumberFormat="1" applyFont="1"/>
    <xf numFmtId="164" fontId="4" fillId="0" borderId="2" xfId="1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/>
    <xf numFmtId="0" fontId="11" fillId="0" borderId="2" xfId="0" applyFont="1" applyBorder="1"/>
    <xf numFmtId="164" fontId="4" fillId="0" borderId="0" xfId="1" applyNumberFormat="1" applyFont="1"/>
    <xf numFmtId="0" fontId="1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indent="15"/>
    </xf>
    <xf numFmtId="0" fontId="13" fillId="0" borderId="1" xfId="0" applyFont="1" applyBorder="1" applyAlignment="1">
      <alignment horizontal="center" vertical="center"/>
    </xf>
    <xf numFmtId="43" fontId="13" fillId="0" borderId="1" xfId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5" fillId="0" borderId="2" xfId="0" applyFont="1" applyBorder="1"/>
    <xf numFmtId="9" fontId="13" fillId="0" borderId="2" xfId="0" applyNumberFormat="1" applyFont="1" applyBorder="1" applyAlignment="1">
      <alignment horizontal="center" vertical="center"/>
    </xf>
    <xf numFmtId="166" fontId="13" fillId="0" borderId="2" xfId="0" applyNumberFormat="1" applyFont="1" applyBorder="1" applyAlignment="1">
      <alignment horizontal="center" vertical="center"/>
    </xf>
    <xf numFmtId="165" fontId="13" fillId="0" borderId="2" xfId="0" applyNumberFormat="1" applyFont="1" applyBorder="1" applyAlignment="1">
      <alignment horizontal="center" vertical="center"/>
    </xf>
    <xf numFmtId="3" fontId="13" fillId="0" borderId="2" xfId="0" applyNumberFormat="1" applyFont="1" applyBorder="1" applyAlignment="1">
      <alignment horizontal="center" vertical="center"/>
    </xf>
    <xf numFmtId="164" fontId="16" fillId="0" borderId="2" xfId="1" applyNumberFormat="1" applyFont="1" applyBorder="1" applyAlignment="1">
      <alignment horizontal="center" vertical="center"/>
    </xf>
    <xf numFmtId="164" fontId="13" fillId="0" borderId="2" xfId="1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center"/>
    </xf>
    <xf numFmtId="0" fontId="15" fillId="0" borderId="7" xfId="0" applyFont="1" applyBorder="1"/>
    <xf numFmtId="0" fontId="15" fillId="0" borderId="2" xfId="0" applyNumberFormat="1" applyFont="1" applyBorder="1" applyAlignment="1">
      <alignment horizontal="right"/>
    </xf>
    <xf numFmtId="0" fontId="16" fillId="0" borderId="2" xfId="0" applyFont="1" applyFill="1" applyBorder="1" applyAlignment="1">
      <alignment horizontal="center"/>
    </xf>
    <xf numFmtId="0" fontId="16" fillId="0" borderId="2" xfId="0" applyNumberFormat="1" applyFont="1" applyFill="1" applyBorder="1" applyAlignment="1">
      <alignment horizontal="right"/>
    </xf>
    <xf numFmtId="9" fontId="16" fillId="0" borderId="2" xfId="0" applyNumberFormat="1" applyFont="1" applyFill="1" applyBorder="1" applyAlignment="1">
      <alignment horizontal="center"/>
    </xf>
    <xf numFmtId="164" fontId="13" fillId="0" borderId="2" xfId="0" applyNumberFormat="1" applyFont="1" applyBorder="1" applyAlignment="1">
      <alignment horizontal="center" vertical="center"/>
    </xf>
    <xf numFmtId="43" fontId="16" fillId="0" borderId="2" xfId="1" applyFont="1" applyBorder="1" applyAlignment="1">
      <alignment horizontal="center" vertical="center"/>
    </xf>
    <xf numFmtId="9" fontId="16" fillId="0" borderId="2" xfId="2" applyFont="1" applyBorder="1" applyAlignment="1">
      <alignment horizontal="center" vertical="center"/>
    </xf>
    <xf numFmtId="9" fontId="16" fillId="0" borderId="2" xfId="1" applyNumberFormat="1" applyFont="1" applyBorder="1" applyAlignment="1">
      <alignment horizontal="center" vertical="center"/>
    </xf>
    <xf numFmtId="49" fontId="16" fillId="0" borderId="2" xfId="0" applyNumberFormat="1" applyFont="1" applyFill="1" applyBorder="1" applyAlignment="1">
      <alignment horizontal="center"/>
    </xf>
    <xf numFmtId="49" fontId="16" fillId="0" borderId="2" xfId="1" applyNumberFormat="1" applyFont="1" applyBorder="1" applyAlignment="1">
      <alignment horizontal="center" vertical="center"/>
    </xf>
    <xf numFmtId="2" fontId="15" fillId="0" borderId="2" xfId="0" applyNumberFormat="1" applyFont="1" applyBorder="1"/>
    <xf numFmtId="0" fontId="13" fillId="0" borderId="2" xfId="0" applyFont="1" applyBorder="1" applyAlignment="1">
      <alignment horizontal="right" vertical="center"/>
    </xf>
    <xf numFmtId="0" fontId="15" fillId="0" borderId="2" xfId="0" applyFont="1" applyBorder="1" applyAlignment="1">
      <alignment horizontal="right"/>
    </xf>
    <xf numFmtId="4" fontId="16" fillId="0" borderId="2" xfId="0" applyNumberFormat="1" applyFont="1" applyFill="1" applyBorder="1" applyAlignment="1">
      <alignment horizontal="center"/>
    </xf>
    <xf numFmtId="9" fontId="16" fillId="0" borderId="2" xfId="2" applyFont="1" applyFill="1" applyBorder="1" applyAlignment="1">
      <alignment horizontal="center"/>
    </xf>
    <xf numFmtId="4" fontId="16" fillId="0" borderId="2" xfId="1" applyNumberFormat="1" applyFont="1" applyBorder="1" applyAlignment="1">
      <alignment horizontal="center" vertical="center"/>
    </xf>
    <xf numFmtId="2" fontId="15" fillId="0" borderId="2" xfId="0" applyNumberFormat="1" applyFont="1" applyBorder="1" applyAlignment="1">
      <alignment horizontal="right"/>
    </xf>
    <xf numFmtId="0" fontId="13" fillId="0" borderId="16" xfId="0" applyFont="1" applyBorder="1" applyAlignment="1">
      <alignment horizontal="center" vertical="center"/>
    </xf>
    <xf numFmtId="0" fontId="15" fillId="0" borderId="16" xfId="0" applyFont="1" applyBorder="1"/>
    <xf numFmtId="0" fontId="16" fillId="0" borderId="16" xfId="0" applyNumberFormat="1" applyFont="1" applyFill="1" applyBorder="1" applyAlignment="1">
      <alignment horizontal="right"/>
    </xf>
    <xf numFmtId="9" fontId="16" fillId="0" borderId="16" xfId="0" applyNumberFormat="1" applyFont="1" applyFill="1" applyBorder="1" applyAlignment="1">
      <alignment horizontal="center"/>
    </xf>
    <xf numFmtId="43" fontId="16" fillId="0" borderId="16" xfId="1" applyFont="1" applyBorder="1" applyAlignment="1">
      <alignment horizontal="center" vertical="center"/>
    </xf>
    <xf numFmtId="164" fontId="16" fillId="0" borderId="16" xfId="1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5" fillId="0" borderId="3" xfId="0" applyFont="1" applyBorder="1"/>
    <xf numFmtId="0" fontId="16" fillId="0" borderId="3" xfId="0" applyFont="1" applyFill="1" applyBorder="1" applyAlignment="1">
      <alignment horizontal="center"/>
    </xf>
    <xf numFmtId="0" fontId="16" fillId="0" borderId="3" xfId="0" applyNumberFormat="1" applyFont="1" applyFill="1" applyBorder="1" applyAlignment="1">
      <alignment horizontal="right"/>
    </xf>
    <xf numFmtId="43" fontId="16" fillId="0" borderId="3" xfId="1" applyFont="1" applyBorder="1" applyAlignment="1">
      <alignment horizontal="center" vertical="center"/>
    </xf>
    <xf numFmtId="164" fontId="16" fillId="0" borderId="3" xfId="1" applyNumberFormat="1" applyFont="1" applyBorder="1" applyAlignment="1">
      <alignment horizontal="center" vertical="center"/>
    </xf>
    <xf numFmtId="3" fontId="13" fillId="0" borderId="3" xfId="0" applyNumberFormat="1" applyFont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/>
    </xf>
    <xf numFmtId="164" fontId="17" fillId="0" borderId="1" xfId="1" applyNumberFormat="1" applyFont="1" applyBorder="1" applyAlignment="1">
      <alignment horizontal="center" vertical="center" wrapText="1"/>
    </xf>
    <xf numFmtId="165" fontId="17" fillId="0" borderId="1" xfId="1" applyNumberFormat="1" applyFont="1" applyBorder="1" applyAlignment="1">
      <alignment horizontal="center" vertical="center" wrapText="1"/>
    </xf>
    <xf numFmtId="166" fontId="17" fillId="0" borderId="1" xfId="1" applyNumberFormat="1" applyFont="1" applyBorder="1" applyAlignment="1">
      <alignment horizontal="center" vertical="center" wrapText="1"/>
    </xf>
    <xf numFmtId="49" fontId="17" fillId="0" borderId="1" xfId="1" applyNumberFormat="1" applyFont="1" applyBorder="1" applyAlignment="1">
      <alignment horizontal="center" vertical="center" wrapText="1"/>
    </xf>
    <xf numFmtId="164" fontId="17" fillId="0" borderId="1" xfId="1" applyNumberFormat="1" applyFont="1" applyBorder="1" applyAlignment="1">
      <alignment horizontal="center"/>
    </xf>
    <xf numFmtId="0" fontId="16" fillId="0" borderId="0" xfId="0" applyFont="1"/>
    <xf numFmtId="0" fontId="18" fillId="0" borderId="9" xfId="0" applyFont="1" applyBorder="1" applyAlignment="1">
      <alignment vertical="center"/>
    </xf>
    <xf numFmtId="0" fontId="13" fillId="0" borderId="0" xfId="0" applyFont="1"/>
    <xf numFmtId="0" fontId="16" fillId="0" borderId="0" xfId="0" applyFont="1" applyAlignment="1">
      <alignment horizontal="right" vertical="center"/>
    </xf>
    <xf numFmtId="164" fontId="16" fillId="0" borderId="0" xfId="1" applyNumberFormat="1" applyFont="1"/>
    <xf numFmtId="0" fontId="13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6" fillId="0" borderId="6" xfId="1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64" fontId="6" fillId="0" borderId="6" xfId="1" applyNumberFormat="1" applyFont="1" applyBorder="1" applyAlignment="1">
      <alignment horizontal="center" vertical="center" wrapText="1"/>
    </xf>
    <xf numFmtId="0" fontId="16" fillId="0" borderId="2" xfId="0" applyFont="1" applyBorder="1"/>
    <xf numFmtId="0" fontId="16" fillId="0" borderId="7" xfId="0" applyFont="1" applyBorder="1"/>
    <xf numFmtId="0" fontId="16" fillId="0" borderId="2" xfId="0" applyFont="1" applyFill="1" applyBorder="1"/>
    <xf numFmtId="0" fontId="16" fillId="0" borderId="2" xfId="0" applyFont="1" applyBorder="1" applyAlignment="1">
      <alignment horizontal="left"/>
    </xf>
    <xf numFmtId="0" fontId="16" fillId="0" borderId="16" xfId="0" applyFont="1" applyBorder="1"/>
    <xf numFmtId="0" fontId="16" fillId="0" borderId="3" xfId="0" applyFont="1" applyBorder="1"/>
    <xf numFmtId="164" fontId="9" fillId="0" borderId="0" xfId="1" applyNumberFormat="1" applyFont="1"/>
    <xf numFmtId="0" fontId="9" fillId="0" borderId="0" xfId="0" applyFont="1" applyAlignment="1"/>
    <xf numFmtId="0" fontId="20" fillId="0" borderId="0" xfId="0" applyFont="1"/>
    <xf numFmtId="0" fontId="13" fillId="0" borderId="2" xfId="0" applyFont="1" applyBorder="1" applyAlignment="1">
      <alignment horizontal="center"/>
    </xf>
    <xf numFmtId="0" fontId="16" fillId="0" borderId="2" xfId="0" applyFont="1" applyBorder="1" applyAlignment="1"/>
    <xf numFmtId="0" fontId="15" fillId="0" borderId="2" xfId="0" applyFont="1" applyBorder="1" applyAlignment="1"/>
    <xf numFmtId="166" fontId="13" fillId="0" borderId="2" xfId="0" applyNumberFormat="1" applyFont="1" applyBorder="1" applyAlignment="1">
      <alignment horizontal="center"/>
    </xf>
    <xf numFmtId="165" fontId="13" fillId="0" borderId="2" xfId="0" applyNumberFormat="1" applyFont="1" applyBorder="1" applyAlignment="1">
      <alignment horizontal="center"/>
    </xf>
    <xf numFmtId="3" fontId="13" fillId="0" borderId="2" xfId="0" applyNumberFormat="1" applyFont="1" applyBorder="1" applyAlignment="1">
      <alignment horizontal="center"/>
    </xf>
    <xf numFmtId="164" fontId="13" fillId="0" borderId="2" xfId="1" applyNumberFormat="1" applyFont="1" applyBorder="1" applyAlignment="1">
      <alignment horizontal="center"/>
    </xf>
    <xf numFmtId="0" fontId="5" fillId="0" borderId="0" xfId="0" applyFont="1" applyAlignment="1"/>
    <xf numFmtId="0" fontId="21" fillId="0" borderId="0" xfId="0" applyFont="1"/>
    <xf numFmtId="164" fontId="21" fillId="0" borderId="0" xfId="1" applyNumberFormat="1" applyFont="1"/>
    <xf numFmtId="0" fontId="22" fillId="0" borderId="0" xfId="0" applyFont="1"/>
    <xf numFmtId="0" fontId="21" fillId="0" borderId="0" xfId="0" applyFont="1" applyAlignment="1">
      <alignment horizontal="left" vertical="center" indent="15"/>
    </xf>
    <xf numFmtId="0" fontId="21" fillId="0" borderId="2" xfId="0" applyFont="1" applyBorder="1" applyAlignment="1">
      <alignment horizontal="center" vertical="center"/>
    </xf>
    <xf numFmtId="0" fontId="24" fillId="0" borderId="2" xfId="0" applyFont="1" applyBorder="1"/>
    <xf numFmtId="165" fontId="21" fillId="0" borderId="2" xfId="0" applyNumberFormat="1" applyFont="1" applyBorder="1" applyAlignment="1">
      <alignment horizontal="center" vertical="center"/>
    </xf>
    <xf numFmtId="3" fontId="21" fillId="0" borderId="2" xfId="0" applyNumberFormat="1" applyFont="1" applyBorder="1" applyAlignment="1">
      <alignment horizontal="center" vertical="center"/>
    </xf>
    <xf numFmtId="164" fontId="21" fillId="0" borderId="2" xfId="1" applyNumberFormat="1" applyFont="1" applyBorder="1" applyAlignment="1">
      <alignment horizontal="center" vertical="center"/>
    </xf>
    <xf numFmtId="0" fontId="25" fillId="0" borderId="0" xfId="0" applyFont="1"/>
    <xf numFmtId="0" fontId="26" fillId="0" borderId="0" xfId="0" applyFont="1"/>
    <xf numFmtId="0" fontId="26" fillId="0" borderId="0" xfId="0" applyFont="1" applyAlignment="1"/>
    <xf numFmtId="164" fontId="26" fillId="0" borderId="0" xfId="1" applyNumberFormat="1" applyFont="1"/>
    <xf numFmtId="0" fontId="25" fillId="0" borderId="0" xfId="0" applyFont="1" applyAlignment="1">
      <alignment horizontal="center"/>
    </xf>
    <xf numFmtId="0" fontId="23" fillId="0" borderId="2" xfId="0" applyFont="1" applyFill="1" applyBorder="1" applyAlignment="1">
      <alignment horizontal="center"/>
    </xf>
    <xf numFmtId="0" fontId="23" fillId="0" borderId="2" xfId="0" applyNumberFormat="1" applyFont="1" applyFill="1" applyBorder="1" applyAlignment="1">
      <alignment horizontal="right"/>
    </xf>
    <xf numFmtId="9" fontId="23" fillId="0" borderId="2" xfId="0" applyNumberFormat="1" applyFont="1" applyFill="1" applyBorder="1" applyAlignment="1">
      <alignment horizontal="center"/>
    </xf>
    <xf numFmtId="43" fontId="23" fillId="0" borderId="2" xfId="1" applyFont="1" applyBorder="1" applyAlignment="1">
      <alignment horizontal="center" vertical="center"/>
    </xf>
    <xf numFmtId="4" fontId="21" fillId="0" borderId="2" xfId="0" applyNumberFormat="1" applyFont="1" applyBorder="1" applyAlignment="1">
      <alignment horizontal="center" vertical="center"/>
    </xf>
    <xf numFmtId="164" fontId="23" fillId="0" borderId="2" xfId="1" applyNumberFormat="1" applyFont="1" applyBorder="1" applyAlignment="1">
      <alignment horizontal="center" vertical="center"/>
    </xf>
    <xf numFmtId="164" fontId="21" fillId="0" borderId="2" xfId="0" applyNumberFormat="1" applyFont="1" applyBorder="1" applyAlignment="1">
      <alignment horizontal="center" vertical="center"/>
    </xf>
    <xf numFmtId="164" fontId="22" fillId="0" borderId="0" xfId="1" applyNumberFormat="1" applyFont="1"/>
    <xf numFmtId="0" fontId="27" fillId="0" borderId="0" xfId="0" applyFont="1"/>
    <xf numFmtId="164" fontId="27" fillId="0" borderId="0" xfId="1" applyNumberFormat="1" applyFont="1"/>
    <xf numFmtId="0" fontId="28" fillId="0" borderId="0" xfId="0" applyFont="1"/>
    <xf numFmtId="0" fontId="1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1" fillId="0" borderId="0" xfId="0" applyFont="1"/>
    <xf numFmtId="0" fontId="31" fillId="0" borderId="0" xfId="0" applyFont="1" applyAlignment="1">
      <alignment horizontal="right" vertical="center"/>
    </xf>
    <xf numFmtId="164" fontId="31" fillId="0" borderId="0" xfId="1" applyNumberFormat="1" applyFont="1"/>
    <xf numFmtId="0" fontId="31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9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32" fillId="0" borderId="0" xfId="0" applyFont="1"/>
    <xf numFmtId="164" fontId="32" fillId="0" borderId="0" xfId="1" applyNumberFormat="1" applyFont="1"/>
    <xf numFmtId="0" fontId="32" fillId="0" borderId="0" xfId="0" applyFont="1" applyAlignment="1"/>
    <xf numFmtId="0" fontId="33" fillId="0" borderId="0" xfId="0" applyFont="1"/>
    <xf numFmtId="0" fontId="34" fillId="0" borderId="9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164" fontId="3" fillId="0" borderId="6" xfId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3" fontId="4" fillId="0" borderId="1" xfId="1" applyFont="1" applyBorder="1" applyAlignment="1">
      <alignment horizontal="center" vertical="center"/>
    </xf>
    <xf numFmtId="0" fontId="2" fillId="0" borderId="2" xfId="0" applyFont="1" applyBorder="1"/>
    <xf numFmtId="166" fontId="4" fillId="0" borderId="2" xfId="0" applyNumberFormat="1" applyFont="1" applyBorder="1" applyAlignment="1">
      <alignment horizontal="center" vertical="center"/>
    </xf>
    <xf numFmtId="164" fontId="7" fillId="0" borderId="1" xfId="1" applyNumberFormat="1" applyFont="1" applyBorder="1" applyAlignment="1">
      <alignment horizontal="center" vertical="center" wrapText="1"/>
    </xf>
    <xf numFmtId="165" fontId="7" fillId="0" borderId="1" xfId="1" applyNumberFormat="1" applyFont="1" applyBorder="1" applyAlignment="1">
      <alignment horizontal="center" vertical="center" wrapText="1"/>
    </xf>
    <xf numFmtId="166" fontId="7" fillId="0" borderId="1" xfId="1" applyNumberFormat="1" applyFont="1" applyBorder="1" applyAlignment="1">
      <alignment horizontal="center" vertical="center" wrapText="1"/>
    </xf>
    <xf numFmtId="49" fontId="7" fillId="0" borderId="1" xfId="1" applyNumberFormat="1" applyFont="1" applyBorder="1" applyAlignment="1">
      <alignment horizontal="center" vertical="center" wrapText="1"/>
    </xf>
    <xf numFmtId="164" fontId="7" fillId="0" borderId="1" xfId="1" applyNumberFormat="1" applyFont="1" applyBorder="1" applyAlignment="1">
      <alignment horizontal="center"/>
    </xf>
    <xf numFmtId="0" fontId="9" fillId="0" borderId="0" xfId="0" applyFont="1" applyAlignment="1">
      <alignment horizontal="center"/>
    </xf>
    <xf numFmtId="0" fontId="19" fillId="0" borderId="0" xfId="0" applyFont="1" applyAlignment="1">
      <alignment horizontal="left" vertical="center" wrapText="1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6" fillId="0" borderId="8" xfId="1" applyNumberFormat="1" applyFont="1" applyBorder="1" applyAlignment="1">
      <alignment horizontal="center" vertical="center" wrapText="1"/>
    </xf>
    <xf numFmtId="164" fontId="6" fillId="0" borderId="5" xfId="1" applyNumberFormat="1" applyFont="1" applyBorder="1" applyAlignment="1">
      <alignment horizontal="center" vertical="center" wrapText="1"/>
    </xf>
    <xf numFmtId="164" fontId="6" fillId="0" borderId="6" xfId="1" applyNumberFormat="1" applyFont="1" applyBorder="1" applyAlignment="1">
      <alignment horizontal="center" vertical="center" wrapText="1"/>
    </xf>
    <xf numFmtId="164" fontId="6" fillId="0" borderId="11" xfId="1" applyNumberFormat="1" applyFont="1" applyBorder="1" applyAlignment="1">
      <alignment horizontal="center" vertical="center" wrapText="1"/>
    </xf>
    <xf numFmtId="164" fontId="6" fillId="0" borderId="12" xfId="1" applyNumberFormat="1" applyFont="1" applyBorder="1" applyAlignment="1">
      <alignment horizontal="center" vertical="center" wrapText="1"/>
    </xf>
    <xf numFmtId="164" fontId="6" fillId="0" borderId="13" xfId="1" applyNumberFormat="1" applyFont="1" applyBorder="1" applyAlignment="1">
      <alignment horizontal="center" vertical="center" wrapText="1"/>
    </xf>
    <xf numFmtId="164" fontId="6" fillId="0" borderId="14" xfId="1" applyNumberFormat="1" applyFont="1" applyBorder="1" applyAlignment="1">
      <alignment horizontal="center" vertical="center" wrapText="1"/>
    </xf>
    <xf numFmtId="0" fontId="32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8" xfId="1" applyNumberFormat="1" applyFont="1" applyBorder="1" applyAlignment="1">
      <alignment horizontal="center" vertical="center" wrapText="1"/>
    </xf>
    <xf numFmtId="164" fontId="3" fillId="0" borderId="5" xfId="1" applyNumberFormat="1" applyFont="1" applyBorder="1" applyAlignment="1">
      <alignment horizontal="center" vertical="center" wrapText="1"/>
    </xf>
    <xf numFmtId="164" fontId="3" fillId="0" borderId="6" xfId="1" applyNumberFormat="1" applyFont="1" applyBorder="1" applyAlignment="1">
      <alignment horizontal="center" vertical="center" wrapText="1"/>
    </xf>
    <xf numFmtId="164" fontId="3" fillId="0" borderId="11" xfId="1" applyNumberFormat="1" applyFont="1" applyBorder="1" applyAlignment="1">
      <alignment horizontal="center" vertical="center" wrapText="1"/>
    </xf>
    <xf numFmtId="164" fontId="3" fillId="0" borderId="12" xfId="1" applyNumberFormat="1" applyFont="1" applyBorder="1" applyAlignment="1">
      <alignment horizontal="center" vertical="center" wrapText="1"/>
    </xf>
    <xf numFmtId="164" fontId="3" fillId="0" borderId="13" xfId="1" applyNumberFormat="1" applyFont="1" applyBorder="1" applyAlignment="1">
      <alignment horizontal="center" vertical="center" wrapText="1"/>
    </xf>
    <xf numFmtId="164" fontId="3" fillId="0" borderId="14" xfId="1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zoomScaleNormal="100" workbookViewId="0">
      <selection activeCell="P15" sqref="P15:R15"/>
    </sheetView>
  </sheetViews>
  <sheetFormatPr defaultRowHeight="23.1" customHeight="1" x14ac:dyDescent="0.2"/>
  <cols>
    <col min="1" max="1" width="5" style="12" customWidth="1"/>
    <col min="2" max="2" width="13.425781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" style="18" customWidth="1"/>
    <col min="14" max="14" width="10.570312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8.7109375" style="12" customWidth="1"/>
    <col min="20" max="16384" width="9.140625" style="12"/>
  </cols>
  <sheetData>
    <row r="1" spans="1:19" ht="23.1" customHeight="1" x14ac:dyDescent="0.2">
      <c r="A1" s="173" t="s">
        <v>49</v>
      </c>
      <c r="B1" s="173"/>
      <c r="C1" s="173"/>
      <c r="D1" s="173"/>
      <c r="E1" s="173"/>
      <c r="F1" s="173"/>
      <c r="G1" s="173"/>
      <c r="H1" s="173"/>
      <c r="I1" s="17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7" t="s">
        <v>38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81"/>
    </row>
    <row r="3" spans="1:19" ht="23.1" customHeight="1" x14ac:dyDescent="0.2">
      <c r="A3" s="178" t="s">
        <v>202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24"/>
    </row>
    <row r="4" spans="1:19" ht="23.1" customHeight="1" x14ac:dyDescent="0.2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3"/>
      <c r="M4" s="23"/>
      <c r="N4" s="23"/>
      <c r="O4" s="25"/>
      <c r="P4" s="25"/>
      <c r="Q4" s="25"/>
      <c r="R4" s="21"/>
      <c r="S4" s="21"/>
    </row>
    <row r="5" spans="1:19" ht="29.25" customHeight="1" x14ac:dyDescent="0.2">
      <c r="A5" s="179" t="s">
        <v>0</v>
      </c>
      <c r="B5" s="179" t="s">
        <v>1</v>
      </c>
      <c r="C5" s="179" t="s">
        <v>2</v>
      </c>
      <c r="D5" s="183" t="s">
        <v>3</v>
      </c>
      <c r="E5" s="184"/>
      <c r="F5" s="184"/>
      <c r="G5" s="184"/>
      <c r="H5" s="184"/>
      <c r="I5" s="184"/>
      <c r="J5" s="184"/>
      <c r="K5" s="185"/>
      <c r="L5" s="186" t="s">
        <v>21</v>
      </c>
      <c r="M5" s="189" t="s">
        <v>33</v>
      </c>
      <c r="N5" s="190"/>
      <c r="O5" s="183" t="s">
        <v>4</v>
      </c>
      <c r="P5" s="184"/>
      <c r="Q5" s="86"/>
      <c r="R5" s="179" t="s">
        <v>5</v>
      </c>
      <c r="S5" s="179" t="s">
        <v>52</v>
      </c>
    </row>
    <row r="6" spans="1:19" ht="23.1" customHeight="1" x14ac:dyDescent="0.2">
      <c r="A6" s="180"/>
      <c r="B6" s="180"/>
      <c r="C6" s="180"/>
      <c r="D6" s="179" t="s">
        <v>6</v>
      </c>
      <c r="E6" s="179" t="s">
        <v>7</v>
      </c>
      <c r="F6" s="20"/>
      <c r="G6" s="85"/>
      <c r="H6" s="184"/>
      <c r="I6" s="185"/>
      <c r="J6" s="179" t="s">
        <v>8</v>
      </c>
      <c r="K6" s="179" t="s">
        <v>46</v>
      </c>
      <c r="L6" s="187"/>
      <c r="M6" s="191"/>
      <c r="N6" s="192"/>
      <c r="O6" s="179" t="s">
        <v>9</v>
      </c>
      <c r="P6" s="179" t="s">
        <v>10</v>
      </c>
      <c r="Q6" s="83"/>
      <c r="R6" s="180"/>
      <c r="S6" s="180"/>
    </row>
    <row r="7" spans="1:19" ht="35.25" customHeight="1" x14ac:dyDescent="0.2">
      <c r="A7" s="181"/>
      <c r="B7" s="181"/>
      <c r="C7" s="181"/>
      <c r="D7" s="181"/>
      <c r="E7" s="181"/>
      <c r="F7" s="20" t="s">
        <v>22</v>
      </c>
      <c r="G7" s="20" t="s">
        <v>39</v>
      </c>
      <c r="H7" s="20" t="s">
        <v>24</v>
      </c>
      <c r="I7" s="20" t="s">
        <v>17</v>
      </c>
      <c r="J7" s="181"/>
      <c r="K7" s="181"/>
      <c r="L7" s="188"/>
      <c r="M7" s="87" t="s">
        <v>34</v>
      </c>
      <c r="N7" s="87" t="s">
        <v>35</v>
      </c>
      <c r="O7" s="181"/>
      <c r="P7" s="181"/>
      <c r="Q7" s="84" t="s">
        <v>23</v>
      </c>
      <c r="R7" s="181"/>
      <c r="S7" s="181"/>
    </row>
    <row r="8" spans="1:19" ht="23.1" customHeight="1" x14ac:dyDescent="0.2">
      <c r="A8" s="26" t="s">
        <v>12</v>
      </c>
      <c r="B8" s="26" t="s">
        <v>13</v>
      </c>
      <c r="C8" s="26" t="s">
        <v>14</v>
      </c>
      <c r="D8" s="26">
        <v>1</v>
      </c>
      <c r="E8" s="26">
        <v>2</v>
      </c>
      <c r="F8" s="26">
        <v>3</v>
      </c>
      <c r="G8" s="26"/>
      <c r="H8" s="26">
        <v>5</v>
      </c>
      <c r="I8" s="26" t="s">
        <v>18</v>
      </c>
      <c r="J8" s="26" t="s">
        <v>19</v>
      </c>
      <c r="K8" s="27" t="s">
        <v>36</v>
      </c>
      <c r="L8" s="26" t="s">
        <v>20</v>
      </c>
      <c r="M8" s="26">
        <v>9</v>
      </c>
      <c r="N8" s="26">
        <v>10</v>
      </c>
      <c r="O8" s="26">
        <v>11</v>
      </c>
      <c r="P8" s="26">
        <v>12</v>
      </c>
      <c r="Q8" s="26">
        <v>13</v>
      </c>
      <c r="R8" s="26">
        <v>14</v>
      </c>
      <c r="S8" s="26">
        <v>15</v>
      </c>
    </row>
    <row r="9" spans="1:19" ht="20.100000000000001" customHeight="1" x14ac:dyDescent="0.2">
      <c r="A9" s="28">
        <v>1</v>
      </c>
      <c r="B9" s="105" t="s">
        <v>54</v>
      </c>
      <c r="C9" s="28" t="s">
        <v>195</v>
      </c>
      <c r="D9" s="29">
        <v>2.1</v>
      </c>
      <c r="E9" s="28"/>
      <c r="F9" s="28"/>
      <c r="G9" s="28"/>
      <c r="H9" s="30"/>
      <c r="I9" s="31"/>
      <c r="J9" s="32">
        <f>D9</f>
        <v>2.1</v>
      </c>
      <c r="K9" s="33">
        <f>J9*1490000</f>
        <v>3129000</v>
      </c>
      <c r="L9" s="28"/>
      <c r="M9" s="34"/>
      <c r="N9" s="35">
        <f>(D9+E9+I9+G9)*1490000*40%</f>
        <v>1251600</v>
      </c>
      <c r="O9" s="35">
        <f>(D9+E9+I9+G9)*1490000*8%</f>
        <v>250320</v>
      </c>
      <c r="P9" s="35">
        <f>(D9+E9+I9+G9)*1.5%*1490000</f>
        <v>46935</v>
      </c>
      <c r="Q9" s="35">
        <f>(D9+E9+I9+G9)*1490000*1%</f>
        <v>31290</v>
      </c>
      <c r="R9" s="33">
        <f>K9+M9+N9-O9-P9-Q9</f>
        <v>4052055</v>
      </c>
      <c r="S9" s="28"/>
    </row>
    <row r="10" spans="1:19" ht="20.100000000000001" customHeight="1" x14ac:dyDescent="0.2">
      <c r="A10" s="28">
        <v>2</v>
      </c>
      <c r="B10" s="105" t="s">
        <v>55</v>
      </c>
      <c r="C10" s="28" t="s">
        <v>195</v>
      </c>
      <c r="D10" s="29">
        <v>4.0599999999999996</v>
      </c>
      <c r="E10" s="28"/>
      <c r="F10" s="28"/>
      <c r="G10" s="28"/>
      <c r="H10" s="30">
        <v>0.09</v>
      </c>
      <c r="I10" s="31">
        <f t="shared" ref="I10" si="0">D10*H10</f>
        <v>0.36539999999999995</v>
      </c>
      <c r="J10" s="32">
        <f t="shared" ref="J10" si="1">I10+E10+D10</f>
        <v>4.4253999999999998</v>
      </c>
      <c r="K10" s="33">
        <f t="shared" ref="K10" si="2">J10*1490000</f>
        <v>6593846</v>
      </c>
      <c r="L10" s="28"/>
      <c r="M10" s="28"/>
      <c r="N10" s="35">
        <f>(D10+E10+I10+G10)*1490000*40%</f>
        <v>2637538.4000000004</v>
      </c>
      <c r="O10" s="35">
        <f>(D10+E10+I10+G10)*1490000*8%</f>
        <v>527507.68000000005</v>
      </c>
      <c r="P10" s="35">
        <f>(D10+E10+I10+G10)*1.5%*1490000</f>
        <v>98907.689999999988</v>
      </c>
      <c r="Q10" s="35">
        <f>(D10+E10+I10+G10)*1490000*1%</f>
        <v>65938.460000000006</v>
      </c>
      <c r="R10" s="33">
        <f>K10+M10+N10-O10-P10-Q10</f>
        <v>8539030.5700000003</v>
      </c>
      <c r="S10" s="28"/>
    </row>
    <row r="11" spans="1:19" ht="20.100000000000001" customHeight="1" x14ac:dyDescent="0.2">
      <c r="A11" s="28">
        <v>3</v>
      </c>
      <c r="B11" s="105" t="s">
        <v>56</v>
      </c>
      <c r="C11" s="28" t="s">
        <v>195</v>
      </c>
      <c r="D11" s="29">
        <v>4.58</v>
      </c>
      <c r="E11" s="28"/>
      <c r="F11" s="28"/>
      <c r="G11" s="28"/>
      <c r="H11" s="30"/>
      <c r="I11" s="31"/>
      <c r="J11" s="32">
        <f>I11+E11+D11</f>
        <v>4.58</v>
      </c>
      <c r="K11" s="33">
        <f>J11*1490000</f>
        <v>6824200</v>
      </c>
      <c r="L11" s="28"/>
      <c r="M11" s="34">
        <v>149000</v>
      </c>
      <c r="N11" s="35">
        <f>(D11+E11+I11+G11)*1490000*40%</f>
        <v>2729680</v>
      </c>
      <c r="O11" s="35">
        <f>(D11+E11+I11+G11)*1490000*8%</f>
        <v>545936</v>
      </c>
      <c r="P11" s="35">
        <f>(D11+E11+I11+G11)*1.5%*1490000</f>
        <v>102363</v>
      </c>
      <c r="Q11" s="35">
        <f>(D11+E11+I11+G11)*1490000*1%</f>
        <v>68242</v>
      </c>
      <c r="R11" s="33">
        <f>K11+M11+N11-O11-P11-Q11</f>
        <v>8986339</v>
      </c>
      <c r="S11" s="28"/>
    </row>
    <row r="12" spans="1:19" ht="20.100000000000001" customHeight="1" x14ac:dyDescent="0.2">
      <c r="A12" s="28">
        <v>4</v>
      </c>
      <c r="B12" s="105" t="s">
        <v>57</v>
      </c>
      <c r="C12" s="28" t="s">
        <v>43</v>
      </c>
      <c r="D12" s="29">
        <v>3.66</v>
      </c>
      <c r="E12" s="28">
        <v>0.2</v>
      </c>
      <c r="F12" s="28"/>
      <c r="G12" s="28"/>
      <c r="H12" s="28"/>
      <c r="I12" s="31"/>
      <c r="J12" s="32">
        <f>I12+E12+D12</f>
        <v>3.8600000000000003</v>
      </c>
      <c r="K12" s="33">
        <f t="shared" ref="K12" si="3">J12*1490000</f>
        <v>5751400.0000000009</v>
      </c>
      <c r="L12" s="28"/>
      <c r="M12" s="28"/>
      <c r="N12" s="35">
        <f>(D12+E12+I12+G12)*1490000*40%</f>
        <v>2300560.0000000005</v>
      </c>
      <c r="O12" s="35">
        <f>(D12+E12+I12+G12)*1490000*8%</f>
        <v>460112.00000000006</v>
      </c>
      <c r="P12" s="35">
        <f>(D12+E12+I12+G12)*1.5%*1490000</f>
        <v>86271</v>
      </c>
      <c r="Q12" s="35">
        <f>(D12+E12+I12+G12)*1490000*1%</f>
        <v>57514.000000000007</v>
      </c>
      <c r="R12" s="33">
        <f>K12+M12+N12-O12-P12-Q12</f>
        <v>7448063.0000000019</v>
      </c>
      <c r="S12" s="28"/>
    </row>
    <row r="13" spans="1:19" ht="21.95" customHeight="1" x14ac:dyDescent="0.2">
      <c r="A13" s="69"/>
      <c r="B13" s="69" t="s">
        <v>11</v>
      </c>
      <c r="C13" s="69"/>
      <c r="D13" s="70">
        <f>SUM(D9:D12)</f>
        <v>14.4</v>
      </c>
      <c r="E13" s="70">
        <f>SUM(E9:E12)</f>
        <v>0.2</v>
      </c>
      <c r="F13" s="70">
        <f>SUM(F9:F12)</f>
        <v>0</v>
      </c>
      <c r="G13" s="70"/>
      <c r="H13" s="70"/>
      <c r="I13" s="71">
        <f>SUM(I9:I12)</f>
        <v>0.36539999999999995</v>
      </c>
      <c r="J13" s="72">
        <f>SUM(J9:J12)</f>
        <v>14.965399999999999</v>
      </c>
      <c r="K13" s="69">
        <f>SUM(K9:K12)</f>
        <v>22298446</v>
      </c>
      <c r="L13" s="73"/>
      <c r="M13" s="69">
        <f t="shared" ref="M13:R13" si="4">SUM(M9:M12)</f>
        <v>149000</v>
      </c>
      <c r="N13" s="69">
        <f t="shared" si="4"/>
        <v>8919378.4000000004</v>
      </c>
      <c r="O13" s="69">
        <f t="shared" si="4"/>
        <v>1783875.6800000002</v>
      </c>
      <c r="P13" s="69">
        <f t="shared" si="4"/>
        <v>334476.69</v>
      </c>
      <c r="Q13" s="69">
        <f t="shared" si="4"/>
        <v>222984.46000000002</v>
      </c>
      <c r="R13" s="69">
        <f t="shared" si="4"/>
        <v>29025487.57</v>
      </c>
      <c r="S13" s="69"/>
    </row>
    <row r="14" spans="1:19" ht="23.1" customHeight="1" x14ac:dyDescent="0.2">
      <c r="A14" s="74"/>
      <c r="B14" s="75" t="s">
        <v>53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6"/>
    </row>
    <row r="15" spans="1:19" ht="18.75" customHeight="1" x14ac:dyDescent="0.2">
      <c r="A15" s="74"/>
      <c r="B15" s="77"/>
      <c r="C15" s="74"/>
      <c r="D15" s="74"/>
      <c r="E15" s="74"/>
      <c r="F15" s="74"/>
      <c r="G15" s="74"/>
      <c r="H15" s="74"/>
      <c r="I15" s="74"/>
      <c r="J15" s="74"/>
      <c r="K15" s="74"/>
      <c r="L15" s="78"/>
      <c r="M15" s="78"/>
      <c r="N15" s="78"/>
      <c r="O15" s="89"/>
      <c r="P15" s="174" t="s">
        <v>210</v>
      </c>
      <c r="Q15" s="174"/>
      <c r="R15" s="174"/>
      <c r="S15" s="79"/>
    </row>
    <row r="16" spans="1:19" ht="23.1" customHeight="1" x14ac:dyDescent="0.2">
      <c r="A16" s="74"/>
      <c r="B16" s="175" t="s">
        <v>50</v>
      </c>
      <c r="C16" s="175"/>
      <c r="D16" s="175"/>
      <c r="E16" s="74"/>
      <c r="F16" s="74"/>
      <c r="G16" s="74"/>
      <c r="H16" s="176" t="s">
        <v>51</v>
      </c>
      <c r="I16" s="176"/>
      <c r="J16" s="176"/>
      <c r="K16" s="176"/>
      <c r="L16" s="176"/>
      <c r="M16" s="91"/>
      <c r="N16" s="91"/>
      <c r="O16" s="90"/>
      <c r="P16" s="175" t="s">
        <v>16</v>
      </c>
      <c r="Q16" s="175"/>
      <c r="R16" s="175"/>
      <c r="S16" s="13"/>
    </row>
    <row r="17" spans="1:19" ht="23.1" customHeight="1" x14ac:dyDescent="0.2">
      <c r="A17" s="11"/>
      <c r="B17" s="178"/>
      <c r="C17" s="178"/>
      <c r="D17" s="178"/>
      <c r="E17" s="11"/>
      <c r="F17" s="11"/>
      <c r="G17" s="11"/>
      <c r="H17" s="182"/>
      <c r="I17" s="182"/>
      <c r="J17" s="182"/>
      <c r="K17" s="182"/>
      <c r="L17" s="182"/>
      <c r="M17" s="92"/>
      <c r="N17" s="92"/>
      <c r="O17" s="82"/>
      <c r="P17" s="178"/>
      <c r="Q17" s="178"/>
      <c r="R17" s="178"/>
      <c r="S17" s="81"/>
    </row>
    <row r="18" spans="1:19" s="113" customFormat="1" ht="23.1" customHeight="1" x14ac:dyDescent="0.2">
      <c r="A18" s="17"/>
      <c r="B18" s="172" t="s">
        <v>197</v>
      </c>
      <c r="C18" s="172"/>
      <c r="D18" s="172"/>
      <c r="E18" s="17"/>
      <c r="F18" s="17"/>
      <c r="G18" s="17"/>
      <c r="H18" s="17"/>
      <c r="I18" s="17"/>
      <c r="J18" s="17"/>
      <c r="K18" s="17"/>
      <c r="L18" s="111"/>
      <c r="M18" s="111"/>
      <c r="N18" s="111"/>
      <c r="O18" s="112"/>
      <c r="P18" s="172" t="s">
        <v>196</v>
      </c>
      <c r="Q18" s="172"/>
      <c r="R18" s="172"/>
      <c r="S18" s="17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</row>
    <row r="21" spans="1:19" ht="23.1" customHeight="1" x14ac:dyDescent="0.2">
      <c r="A21" s="17"/>
      <c r="B21" s="172"/>
      <c r="C21" s="172"/>
      <c r="D21" s="172"/>
      <c r="E21" s="17"/>
      <c r="F21" s="17"/>
      <c r="G21" s="17"/>
      <c r="H21" s="172"/>
      <c r="I21" s="172"/>
      <c r="J21" s="172"/>
      <c r="K21" s="172"/>
      <c r="L21" s="172"/>
      <c r="M21" s="88"/>
      <c r="N21" s="88"/>
      <c r="O21" s="88"/>
      <c r="P21" s="172"/>
      <c r="Q21" s="172"/>
      <c r="R21" s="172"/>
      <c r="S21" s="88"/>
    </row>
    <row r="33" spans="1:19" ht="20.100000000000001" customHeight="1" x14ac:dyDescent="0.2">
      <c r="A33" s="7">
        <v>86</v>
      </c>
      <c r="B33" s="22" t="s">
        <v>30</v>
      </c>
      <c r="C33" s="1"/>
      <c r="D33" s="22">
        <v>2.66</v>
      </c>
      <c r="E33" s="2"/>
      <c r="F33" s="3"/>
      <c r="G33" s="3"/>
      <c r="H33" s="4"/>
      <c r="I33" s="8"/>
      <c r="J33" s="9">
        <f>I33+E33+D33</f>
        <v>2.66</v>
      </c>
      <c r="K33" s="10">
        <f>J33*1490000</f>
        <v>3963400</v>
      </c>
      <c r="L33" s="5"/>
      <c r="M33" s="5"/>
      <c r="N33" s="19">
        <f>(D33+E33+I33+G33)*1490000*40%</f>
        <v>1585360</v>
      </c>
      <c r="O33" s="19">
        <f>(D33+E33+I33+G33)*1490000*8%</f>
        <v>317072</v>
      </c>
      <c r="P33" s="19">
        <f>(D33+E33+I33+G33)*1.5%*1490000</f>
        <v>59451</v>
      </c>
      <c r="Q33" s="19">
        <f>(D33+E33+I33+G33)*1490000*1%</f>
        <v>39634</v>
      </c>
      <c r="R33" s="10">
        <f>K33+M33+N33-O33-P33-Q33</f>
        <v>5132603</v>
      </c>
      <c r="S33" s="6"/>
    </row>
  </sheetData>
  <mergeCells count="31">
    <mergeCell ref="S5:S7"/>
    <mergeCell ref="D6:D7"/>
    <mergeCell ref="E6:E7"/>
    <mergeCell ref="H6:I6"/>
    <mergeCell ref="J6:J7"/>
    <mergeCell ref="K6:K7"/>
    <mergeCell ref="O6:O7"/>
    <mergeCell ref="P6:P7"/>
    <mergeCell ref="D5:K5"/>
    <mergeCell ref="L5:L7"/>
    <mergeCell ref="M5:N6"/>
    <mergeCell ref="B17:D17"/>
    <mergeCell ref="H17:L17"/>
    <mergeCell ref="P17:R17"/>
    <mergeCell ref="O5:P5"/>
    <mergeCell ref="R5:R7"/>
    <mergeCell ref="B5:B7"/>
    <mergeCell ref="C5:C7"/>
    <mergeCell ref="A1:I1"/>
    <mergeCell ref="P15:R15"/>
    <mergeCell ref="B16:D16"/>
    <mergeCell ref="H16:L16"/>
    <mergeCell ref="P16:R16"/>
    <mergeCell ref="A2:R2"/>
    <mergeCell ref="A3:R3"/>
    <mergeCell ref="A5:A7"/>
    <mergeCell ref="P18:R18"/>
    <mergeCell ref="B18:D18"/>
    <mergeCell ref="B21:D21"/>
    <mergeCell ref="H21:L21"/>
    <mergeCell ref="P21:R21"/>
  </mergeCells>
  <pageMargins left="0.24" right="0.17" top="0.55000000000000004" bottom="0.43" header="0.83" footer="0.34"/>
  <pageSetup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zoomScaleNormal="100" workbookViewId="0">
      <selection activeCell="P15" sqref="P15:R15"/>
    </sheetView>
  </sheetViews>
  <sheetFormatPr defaultRowHeight="23.1" customHeight="1" x14ac:dyDescent="0.2"/>
  <cols>
    <col min="1" max="1" width="3.7109375" style="124" customWidth="1"/>
    <col min="2" max="2" width="16.42578125" style="124" customWidth="1"/>
    <col min="3" max="4" width="6" style="124" customWidth="1"/>
    <col min="5" max="5" width="5.42578125" style="124" customWidth="1"/>
    <col min="6" max="6" width="1.140625" style="124" hidden="1" customWidth="1"/>
    <col min="7" max="7" width="4" style="124" customWidth="1"/>
    <col min="8" max="8" width="4.28515625" style="124" customWidth="1"/>
    <col min="9" max="9" width="5.28515625" style="124" customWidth="1"/>
    <col min="10" max="10" width="7" style="124" customWidth="1"/>
    <col min="11" max="11" width="10.7109375" style="124" customWidth="1"/>
    <col min="12" max="12" width="1.28515625" style="143" hidden="1" customWidth="1"/>
    <col min="13" max="13" width="8.140625" style="143" customWidth="1"/>
    <col min="14" max="14" width="10.42578125" style="143" customWidth="1"/>
    <col min="15" max="15" width="9.140625" style="124" customWidth="1"/>
    <col min="16" max="16" width="8.140625" style="124" customWidth="1"/>
    <col min="17" max="17" width="8" style="124" customWidth="1"/>
    <col min="18" max="18" width="10.5703125" style="124" customWidth="1"/>
    <col min="19" max="19" width="11.140625" style="124" customWidth="1"/>
    <col min="20" max="16384" width="9.140625" style="124"/>
  </cols>
  <sheetData>
    <row r="1" spans="1:19" s="146" customFormat="1" ht="23.1" customHeight="1" x14ac:dyDescent="0.25">
      <c r="A1" s="173" t="s">
        <v>58</v>
      </c>
      <c r="B1" s="173"/>
      <c r="C1" s="173"/>
      <c r="D1" s="173"/>
      <c r="E1" s="173"/>
      <c r="F1" s="173"/>
      <c r="G1" s="173"/>
      <c r="H1" s="173"/>
      <c r="I1" s="173"/>
      <c r="J1" s="144"/>
      <c r="K1" s="144"/>
      <c r="L1" s="145"/>
      <c r="M1" s="145"/>
      <c r="N1" s="145"/>
      <c r="O1" s="144"/>
      <c r="P1" s="144"/>
      <c r="Q1" s="144"/>
      <c r="R1" s="144"/>
      <c r="S1" s="144"/>
    </row>
    <row r="2" spans="1:19" s="146" customFormat="1" ht="23.1" customHeight="1" x14ac:dyDescent="0.25">
      <c r="A2" s="197" t="s">
        <v>38</v>
      </c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  <c r="Q2" s="197"/>
      <c r="R2" s="197"/>
      <c r="S2" s="147"/>
    </row>
    <row r="3" spans="1:19" s="146" customFormat="1" ht="23.1" customHeight="1" x14ac:dyDescent="0.25">
      <c r="A3" s="178" t="s">
        <v>202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148"/>
    </row>
    <row r="4" spans="1:19" ht="14.25" customHeight="1" x14ac:dyDescent="0.2">
      <c r="A4" s="122"/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3"/>
      <c r="M4" s="123"/>
      <c r="N4" s="123"/>
      <c r="O4" s="125"/>
      <c r="P4" s="125"/>
      <c r="Q4" s="125"/>
      <c r="R4" s="122"/>
      <c r="S4" s="122"/>
    </row>
    <row r="5" spans="1:19" s="12" customFormat="1" ht="29.25" customHeight="1" x14ac:dyDescent="0.2">
      <c r="A5" s="198" t="s">
        <v>0</v>
      </c>
      <c r="B5" s="198" t="s">
        <v>1</v>
      </c>
      <c r="C5" s="198" t="s">
        <v>2</v>
      </c>
      <c r="D5" s="201" t="s">
        <v>3</v>
      </c>
      <c r="E5" s="202"/>
      <c r="F5" s="202"/>
      <c r="G5" s="202"/>
      <c r="H5" s="202"/>
      <c r="I5" s="202"/>
      <c r="J5" s="202"/>
      <c r="K5" s="203"/>
      <c r="L5" s="207" t="s">
        <v>21</v>
      </c>
      <c r="M5" s="210" t="s">
        <v>33</v>
      </c>
      <c r="N5" s="211"/>
      <c r="O5" s="201" t="s">
        <v>4</v>
      </c>
      <c r="P5" s="202"/>
      <c r="Q5" s="203"/>
      <c r="R5" s="198" t="s">
        <v>5</v>
      </c>
      <c r="S5" s="198" t="s">
        <v>52</v>
      </c>
    </row>
    <row r="6" spans="1:19" s="12" customFormat="1" ht="23.1" customHeight="1" x14ac:dyDescent="0.2">
      <c r="A6" s="199"/>
      <c r="B6" s="199"/>
      <c r="C6" s="199"/>
      <c r="D6" s="198" t="s">
        <v>6</v>
      </c>
      <c r="E6" s="198" t="s">
        <v>7</v>
      </c>
      <c r="F6" s="161"/>
      <c r="G6" s="204" t="s">
        <v>39</v>
      </c>
      <c r="H6" s="206" t="s">
        <v>24</v>
      </c>
      <c r="I6" s="198" t="s">
        <v>17</v>
      </c>
      <c r="J6" s="198" t="s">
        <v>8</v>
      </c>
      <c r="K6" s="198" t="s">
        <v>46</v>
      </c>
      <c r="L6" s="208"/>
      <c r="M6" s="212"/>
      <c r="N6" s="213"/>
      <c r="O6" s="198" t="s">
        <v>9</v>
      </c>
      <c r="P6" s="198" t="s">
        <v>10</v>
      </c>
      <c r="Q6" s="198" t="s">
        <v>23</v>
      </c>
      <c r="R6" s="199"/>
      <c r="S6" s="199"/>
    </row>
    <row r="7" spans="1:19" s="12" customFormat="1" ht="35.25" customHeight="1" x14ac:dyDescent="0.2">
      <c r="A7" s="200"/>
      <c r="B7" s="200"/>
      <c r="C7" s="200"/>
      <c r="D7" s="200"/>
      <c r="E7" s="200"/>
      <c r="F7" s="161" t="s">
        <v>22</v>
      </c>
      <c r="G7" s="205"/>
      <c r="H7" s="206"/>
      <c r="I7" s="200"/>
      <c r="J7" s="200"/>
      <c r="K7" s="200"/>
      <c r="L7" s="209"/>
      <c r="M7" s="162" t="s">
        <v>34</v>
      </c>
      <c r="N7" s="162" t="s">
        <v>35</v>
      </c>
      <c r="O7" s="200"/>
      <c r="P7" s="200"/>
      <c r="Q7" s="200"/>
      <c r="R7" s="200"/>
      <c r="S7" s="200"/>
    </row>
    <row r="8" spans="1:19" s="12" customFormat="1" ht="23.1" customHeight="1" x14ac:dyDescent="0.2">
      <c r="A8" s="163" t="s">
        <v>12</v>
      </c>
      <c r="B8" s="163" t="s">
        <v>13</v>
      </c>
      <c r="C8" s="163" t="s">
        <v>14</v>
      </c>
      <c r="D8" s="163">
        <v>1</v>
      </c>
      <c r="E8" s="163">
        <v>2</v>
      </c>
      <c r="F8" s="163">
        <v>3</v>
      </c>
      <c r="G8" s="163"/>
      <c r="H8" s="163">
        <v>5</v>
      </c>
      <c r="I8" s="163" t="s">
        <v>18</v>
      </c>
      <c r="J8" s="163" t="s">
        <v>19</v>
      </c>
      <c r="K8" s="164" t="s">
        <v>36</v>
      </c>
      <c r="L8" s="163" t="s">
        <v>20</v>
      </c>
      <c r="M8" s="163">
        <v>9</v>
      </c>
      <c r="N8" s="163">
        <v>10</v>
      </c>
      <c r="O8" s="163">
        <v>11</v>
      </c>
      <c r="P8" s="163">
        <v>12</v>
      </c>
      <c r="Q8" s="163">
        <v>13</v>
      </c>
      <c r="R8" s="163">
        <v>14</v>
      </c>
      <c r="S8" s="163">
        <v>15</v>
      </c>
    </row>
    <row r="9" spans="1:19" s="12" customFormat="1" ht="20.100000000000001" customHeight="1" x14ac:dyDescent="0.2">
      <c r="A9" s="7">
        <v>1</v>
      </c>
      <c r="B9" s="165" t="s">
        <v>59</v>
      </c>
      <c r="C9" s="7" t="s">
        <v>201</v>
      </c>
      <c r="D9" s="22">
        <v>2.66</v>
      </c>
      <c r="E9" s="7">
        <v>0.2</v>
      </c>
      <c r="F9" s="7"/>
      <c r="G9" s="7"/>
      <c r="H9" s="7"/>
      <c r="I9" s="166"/>
      <c r="J9" s="9">
        <f>I9+E9+D9</f>
        <v>2.8600000000000003</v>
      </c>
      <c r="K9" s="10">
        <f>J9*1490000</f>
        <v>4261400.0000000009</v>
      </c>
      <c r="L9" s="7"/>
      <c r="M9" s="7"/>
      <c r="N9" s="19">
        <f t="shared" ref="N9:N12" si="0">(D9+E9+I9+G9)*1490000*40%</f>
        <v>1704560.0000000005</v>
      </c>
      <c r="O9" s="19">
        <f t="shared" ref="O9:O12" si="1">(D9+E9+I9+G9)*1490000*8%</f>
        <v>340912.00000000006</v>
      </c>
      <c r="P9" s="19">
        <f t="shared" ref="P9:P12" si="2">(D9+E9+I9+G9)*1.5%*1490000</f>
        <v>63921</v>
      </c>
      <c r="Q9" s="19">
        <f t="shared" ref="Q9:Q12" si="3">(D9+E9+I9+G9)*1490000*1%</f>
        <v>42614.000000000007</v>
      </c>
      <c r="R9" s="10">
        <f>K9+M9+N9-O9-P9-Q9</f>
        <v>5518513.0000000019</v>
      </c>
      <c r="S9" s="7"/>
    </row>
    <row r="10" spans="1:19" s="12" customFormat="1" ht="20.100000000000001" customHeight="1" x14ac:dyDescent="0.2">
      <c r="A10" s="7">
        <v>2</v>
      </c>
      <c r="B10" s="165" t="s">
        <v>200</v>
      </c>
      <c r="C10" s="7" t="s">
        <v>195</v>
      </c>
      <c r="D10" s="22">
        <v>1.7849999999999999</v>
      </c>
      <c r="E10" s="7"/>
      <c r="F10" s="7"/>
      <c r="G10" s="7"/>
      <c r="H10" s="7"/>
      <c r="I10" s="166"/>
      <c r="J10" s="9">
        <f>D10</f>
        <v>1.7849999999999999</v>
      </c>
      <c r="K10" s="10">
        <f>J10*1490000</f>
        <v>2659650</v>
      </c>
      <c r="L10" s="7"/>
      <c r="M10" s="7"/>
      <c r="N10" s="19">
        <f t="shared" si="0"/>
        <v>1063860</v>
      </c>
      <c r="O10" s="19">
        <f t="shared" si="1"/>
        <v>212772</v>
      </c>
      <c r="P10" s="19">
        <f t="shared" si="2"/>
        <v>39894.749999999993</v>
      </c>
      <c r="Q10" s="19">
        <f t="shared" si="3"/>
        <v>26596.5</v>
      </c>
      <c r="R10" s="10">
        <f>K10+M10+N10-O10-P10-Q10</f>
        <v>3444246.75</v>
      </c>
      <c r="S10" s="7"/>
    </row>
    <row r="11" spans="1:19" s="12" customFormat="1" ht="20.100000000000001" customHeight="1" x14ac:dyDescent="0.2">
      <c r="A11" s="7">
        <v>3</v>
      </c>
      <c r="B11" s="165" t="s">
        <v>60</v>
      </c>
      <c r="C11" s="7" t="s">
        <v>195</v>
      </c>
      <c r="D11" s="22">
        <v>1.86</v>
      </c>
      <c r="E11" s="7"/>
      <c r="F11" s="7"/>
      <c r="G11" s="7"/>
      <c r="H11" s="7"/>
      <c r="I11" s="166"/>
      <c r="J11" s="9">
        <f>I11+E11+D11</f>
        <v>1.86</v>
      </c>
      <c r="K11" s="10">
        <f>J11*1490000</f>
        <v>2771400</v>
      </c>
      <c r="L11" s="7"/>
      <c r="M11" s="7"/>
      <c r="N11" s="19">
        <f t="shared" si="0"/>
        <v>1108560</v>
      </c>
      <c r="O11" s="19">
        <f t="shared" si="1"/>
        <v>221712</v>
      </c>
      <c r="P11" s="19">
        <f t="shared" si="2"/>
        <v>41571</v>
      </c>
      <c r="Q11" s="19">
        <f t="shared" si="3"/>
        <v>27714</v>
      </c>
      <c r="R11" s="10">
        <f>K11+M11+N11-O11-P11-Q11</f>
        <v>3588963</v>
      </c>
      <c r="S11" s="7"/>
    </row>
    <row r="12" spans="1:19" s="12" customFormat="1" ht="20.100000000000001" customHeight="1" x14ac:dyDescent="0.2">
      <c r="A12" s="7">
        <v>4</v>
      </c>
      <c r="B12" s="165" t="s">
        <v>61</v>
      </c>
      <c r="C12" s="7" t="s">
        <v>195</v>
      </c>
      <c r="D12" s="22">
        <v>2.86</v>
      </c>
      <c r="E12" s="7"/>
      <c r="F12" s="7"/>
      <c r="G12" s="7"/>
      <c r="H12" s="7"/>
      <c r="I12" s="166"/>
      <c r="J12" s="9">
        <f>I12+E12+D12</f>
        <v>2.86</v>
      </c>
      <c r="K12" s="10">
        <f t="shared" ref="K12" si="4">J12*1490000</f>
        <v>4261400</v>
      </c>
      <c r="L12" s="7"/>
      <c r="M12" s="10">
        <v>149000</v>
      </c>
      <c r="N12" s="19">
        <f t="shared" si="0"/>
        <v>1704560</v>
      </c>
      <c r="O12" s="19">
        <f t="shared" si="1"/>
        <v>340912</v>
      </c>
      <c r="P12" s="19">
        <f t="shared" si="2"/>
        <v>63920.999999999993</v>
      </c>
      <c r="Q12" s="19">
        <f t="shared" si="3"/>
        <v>42614</v>
      </c>
      <c r="R12" s="10">
        <f>K12+M12+N12-O12-P12-Q12</f>
        <v>5667513</v>
      </c>
      <c r="S12" s="7"/>
    </row>
    <row r="13" spans="1:19" s="12" customFormat="1" ht="27" customHeight="1" x14ac:dyDescent="0.2">
      <c r="A13" s="167"/>
      <c r="B13" s="167" t="s">
        <v>11</v>
      </c>
      <c r="C13" s="167"/>
      <c r="D13" s="168">
        <f>SUM(D9:D12)</f>
        <v>9.1650000000000009</v>
      </c>
      <c r="E13" s="168">
        <f>SUM(E9:E12)</f>
        <v>0.2</v>
      </c>
      <c r="F13" s="168">
        <f>SUM(F9:F12)</f>
        <v>0</v>
      </c>
      <c r="G13" s="168"/>
      <c r="H13" s="168"/>
      <c r="I13" s="169"/>
      <c r="J13" s="170">
        <f>SUM(J9:J12)</f>
        <v>9.3650000000000002</v>
      </c>
      <c r="K13" s="167">
        <f>SUM(K9:K12)</f>
        <v>13953850</v>
      </c>
      <c r="L13" s="171"/>
      <c r="M13" s="167">
        <f t="shared" ref="M13:R13" si="5">SUM(M9:M12)</f>
        <v>149000</v>
      </c>
      <c r="N13" s="167">
        <f t="shared" si="5"/>
        <v>5581540</v>
      </c>
      <c r="O13" s="167">
        <f t="shared" si="5"/>
        <v>1116308</v>
      </c>
      <c r="P13" s="167">
        <f t="shared" si="5"/>
        <v>209307.75</v>
      </c>
      <c r="Q13" s="167">
        <f t="shared" si="5"/>
        <v>139538.5</v>
      </c>
      <c r="R13" s="167">
        <f t="shared" si="5"/>
        <v>18219235.75</v>
      </c>
      <c r="S13" s="167"/>
    </row>
    <row r="14" spans="1:19" s="146" customFormat="1" ht="29.25" customHeight="1" x14ac:dyDescent="0.25">
      <c r="A14" s="149"/>
      <c r="B14" s="160" t="s">
        <v>62</v>
      </c>
      <c r="C14" s="160"/>
      <c r="D14" s="160"/>
      <c r="E14" s="160"/>
      <c r="F14" s="160"/>
      <c r="G14" s="160"/>
      <c r="H14" s="160"/>
      <c r="I14" s="160"/>
      <c r="J14" s="160"/>
      <c r="K14" s="160"/>
      <c r="L14" s="160"/>
      <c r="M14" s="160"/>
      <c r="N14" s="160"/>
      <c r="O14" s="160"/>
      <c r="P14" s="160"/>
      <c r="Q14" s="160"/>
      <c r="R14" s="160"/>
      <c r="S14" s="144"/>
    </row>
    <row r="15" spans="1:19" s="146" customFormat="1" ht="18.75" customHeight="1" x14ac:dyDescent="0.25">
      <c r="A15" s="149"/>
      <c r="B15" s="150"/>
      <c r="C15" s="149"/>
      <c r="D15" s="149"/>
      <c r="E15" s="149"/>
      <c r="F15" s="149"/>
      <c r="G15" s="149"/>
      <c r="H15" s="149"/>
      <c r="I15" s="149"/>
      <c r="J15" s="149"/>
      <c r="K15" s="149"/>
      <c r="L15" s="151"/>
      <c r="M15" s="151"/>
      <c r="N15" s="151"/>
      <c r="O15" s="152"/>
      <c r="P15" s="174" t="s">
        <v>210</v>
      </c>
      <c r="Q15" s="174"/>
      <c r="R15" s="174"/>
      <c r="S15" s="153"/>
    </row>
    <row r="16" spans="1:19" s="146" customFormat="1" ht="23.1" customHeight="1" x14ac:dyDescent="0.25">
      <c r="A16" s="149"/>
      <c r="B16" s="195" t="s">
        <v>50</v>
      </c>
      <c r="C16" s="195"/>
      <c r="D16" s="195"/>
      <c r="E16" s="149"/>
      <c r="F16" s="149"/>
      <c r="G16" s="149"/>
      <c r="H16" s="196" t="s">
        <v>51</v>
      </c>
      <c r="I16" s="196"/>
      <c r="J16" s="196"/>
      <c r="K16" s="196"/>
      <c r="L16" s="196"/>
      <c r="M16" s="154"/>
      <c r="N16" s="154"/>
      <c r="O16" s="155"/>
      <c r="P16" s="195" t="s">
        <v>16</v>
      </c>
      <c r="Q16" s="195"/>
      <c r="R16" s="195"/>
      <c r="S16" s="147"/>
    </row>
    <row r="17" spans="1:19" s="146" customFormat="1" ht="23.1" customHeight="1" x14ac:dyDescent="0.25">
      <c r="A17" s="149"/>
      <c r="B17" s="195"/>
      <c r="C17" s="195"/>
      <c r="D17" s="195"/>
      <c r="E17" s="149"/>
      <c r="F17" s="149"/>
      <c r="G17" s="149"/>
      <c r="H17" s="196"/>
      <c r="I17" s="196"/>
      <c r="J17" s="196"/>
      <c r="K17" s="196"/>
      <c r="L17" s="196"/>
      <c r="M17" s="154"/>
      <c r="N17" s="154"/>
      <c r="O17" s="155"/>
      <c r="P17" s="195"/>
      <c r="Q17" s="195"/>
      <c r="R17" s="195"/>
      <c r="S17" s="147"/>
    </row>
    <row r="18" spans="1:19" s="159" customFormat="1" ht="46.5" customHeight="1" x14ac:dyDescent="0.25">
      <c r="A18" s="156"/>
      <c r="B18" s="193" t="s">
        <v>197</v>
      </c>
      <c r="C18" s="193"/>
      <c r="D18" s="193"/>
      <c r="E18" s="156"/>
      <c r="F18" s="156"/>
      <c r="G18" s="156"/>
      <c r="H18" s="156"/>
      <c r="I18" s="156"/>
      <c r="J18" s="156"/>
      <c r="K18" s="156"/>
      <c r="L18" s="157"/>
      <c r="M18" s="157"/>
      <c r="N18" s="157"/>
      <c r="O18" s="158"/>
      <c r="P18" s="193" t="s">
        <v>196</v>
      </c>
      <c r="Q18" s="193"/>
      <c r="R18" s="193"/>
      <c r="S18" s="156"/>
    </row>
    <row r="19" spans="1:19" ht="34.5" customHeight="1" x14ac:dyDescent="0.2">
      <c r="A19" s="132"/>
      <c r="B19" s="133"/>
      <c r="C19" s="133"/>
      <c r="D19" s="133"/>
      <c r="E19" s="132"/>
      <c r="F19" s="132"/>
      <c r="G19" s="132"/>
      <c r="H19" s="132"/>
      <c r="I19" s="132"/>
      <c r="J19" s="132"/>
      <c r="K19" s="132"/>
      <c r="L19" s="134"/>
      <c r="M19" s="134"/>
      <c r="N19" s="134"/>
      <c r="O19" s="133"/>
      <c r="P19" s="133"/>
      <c r="Q19" s="133"/>
      <c r="R19" s="132"/>
      <c r="S19" s="132"/>
    </row>
    <row r="20" spans="1:19" ht="23.1" customHeight="1" x14ac:dyDescent="0.2">
      <c r="A20" s="132"/>
      <c r="B20" s="133"/>
      <c r="C20" s="133"/>
      <c r="D20" s="133"/>
      <c r="E20" s="132"/>
      <c r="F20" s="132"/>
      <c r="G20" s="132"/>
      <c r="H20" s="132"/>
      <c r="I20" s="132"/>
      <c r="J20" s="132"/>
      <c r="K20" s="132"/>
      <c r="L20" s="134"/>
      <c r="M20" s="134"/>
      <c r="N20" s="134"/>
      <c r="O20" s="133"/>
      <c r="P20" s="133"/>
      <c r="Q20" s="133"/>
      <c r="R20" s="132"/>
      <c r="S20" s="132"/>
    </row>
    <row r="21" spans="1:19" ht="23.1" customHeight="1" x14ac:dyDescent="0.2">
      <c r="A21" s="131"/>
      <c r="B21" s="194"/>
      <c r="C21" s="194"/>
      <c r="D21" s="194"/>
      <c r="E21" s="131"/>
      <c r="F21" s="131"/>
      <c r="G21" s="131"/>
      <c r="H21" s="194"/>
      <c r="I21" s="194"/>
      <c r="J21" s="194"/>
      <c r="K21" s="194"/>
      <c r="L21" s="194"/>
      <c r="M21" s="135"/>
      <c r="N21" s="135"/>
      <c r="O21" s="135"/>
      <c r="P21" s="194"/>
      <c r="Q21" s="194"/>
      <c r="R21" s="194"/>
      <c r="S21" s="135"/>
    </row>
    <row r="33" spans="1:19" ht="20.100000000000001" customHeight="1" x14ac:dyDescent="0.2">
      <c r="A33" s="126">
        <v>86</v>
      </c>
      <c r="B33" s="127" t="s">
        <v>30</v>
      </c>
      <c r="C33" s="136"/>
      <c r="D33" s="127">
        <v>2.66</v>
      </c>
      <c r="E33" s="137"/>
      <c r="F33" s="138"/>
      <c r="G33" s="138"/>
      <c r="H33" s="139"/>
      <c r="I33" s="140"/>
      <c r="J33" s="128">
        <f>I33+E33+D33</f>
        <v>2.66</v>
      </c>
      <c r="K33" s="129">
        <f>J33*1490000</f>
        <v>3963400</v>
      </c>
      <c r="L33" s="141"/>
      <c r="M33" s="141"/>
      <c r="N33" s="130">
        <f>(D33+E33+I33+G33)*1490000*40%</f>
        <v>1585360</v>
      </c>
      <c r="O33" s="130">
        <f>(D33+E33+I33+G33)*1490000*8%</f>
        <v>317072</v>
      </c>
      <c r="P33" s="130">
        <f>(D33+E33+I33+G33)*1.5%*1490000</f>
        <v>59451</v>
      </c>
      <c r="Q33" s="130">
        <f>(D33+E33+I33+G33)*1490000*1%</f>
        <v>39634</v>
      </c>
      <c r="R33" s="129">
        <f>K33+M33+N33-O33-P33-Q33</f>
        <v>5132603</v>
      </c>
      <c r="S33" s="142"/>
    </row>
  </sheetData>
  <mergeCells count="34">
    <mergeCell ref="S5:S7"/>
    <mergeCell ref="D6:D7"/>
    <mergeCell ref="E6:E7"/>
    <mergeCell ref="J6:J7"/>
    <mergeCell ref="K6:K7"/>
    <mergeCell ref="O6:O7"/>
    <mergeCell ref="P6:P7"/>
    <mergeCell ref="D5:K5"/>
    <mergeCell ref="L5:L7"/>
    <mergeCell ref="M5:N6"/>
    <mergeCell ref="B17:D17"/>
    <mergeCell ref="H17:L17"/>
    <mergeCell ref="P17:R17"/>
    <mergeCell ref="R5:R7"/>
    <mergeCell ref="B5:B7"/>
    <mergeCell ref="C5:C7"/>
    <mergeCell ref="A1:I1"/>
    <mergeCell ref="P15:R15"/>
    <mergeCell ref="B16:D16"/>
    <mergeCell ref="H16:L16"/>
    <mergeCell ref="P16:R16"/>
    <mergeCell ref="A2:R2"/>
    <mergeCell ref="A3:R3"/>
    <mergeCell ref="A5:A7"/>
    <mergeCell ref="O5:Q5"/>
    <mergeCell ref="G6:G7"/>
    <mergeCell ref="H6:H7"/>
    <mergeCell ref="I6:I7"/>
    <mergeCell ref="Q6:Q7"/>
    <mergeCell ref="B18:D18"/>
    <mergeCell ref="P18:R18"/>
    <mergeCell ref="B21:D21"/>
    <mergeCell ref="H21:L21"/>
    <mergeCell ref="P21:R21"/>
  </mergeCells>
  <pageMargins left="0.24" right="0.16" top="0.55000000000000004" bottom="0.43" header="0.83" footer="0.34"/>
  <pageSetup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6"/>
  <sheetViews>
    <sheetView topLeftCell="A10" zoomScale="130" zoomScaleNormal="130" workbookViewId="0">
      <selection activeCell="P18" sqref="P18:R18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3" t="s">
        <v>63</v>
      </c>
      <c r="B1" s="173"/>
      <c r="C1" s="173"/>
      <c r="D1" s="173"/>
      <c r="E1" s="173"/>
      <c r="F1" s="173"/>
      <c r="G1" s="173"/>
      <c r="H1" s="173"/>
      <c r="I1" s="17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214"/>
      <c r="B2" s="214"/>
      <c r="C2" s="214"/>
      <c r="D2" s="214"/>
      <c r="E2" s="214"/>
      <c r="F2" s="214"/>
      <c r="G2" s="80"/>
      <c r="H2" s="21"/>
      <c r="I2" s="21"/>
      <c r="J2" s="21"/>
      <c r="K2" s="21"/>
      <c r="L2" s="23"/>
      <c r="M2" s="23"/>
      <c r="N2" s="23"/>
      <c r="O2" s="21"/>
      <c r="P2" s="21"/>
      <c r="Q2" s="21"/>
      <c r="R2" s="21"/>
      <c r="S2" s="21"/>
    </row>
    <row r="3" spans="1:19" ht="23.1" customHeight="1" x14ac:dyDescent="0.2">
      <c r="A3" s="177" t="s">
        <v>38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81"/>
    </row>
    <row r="4" spans="1:19" ht="23.1" customHeight="1" x14ac:dyDescent="0.2">
      <c r="A4" s="178" t="s">
        <v>202</v>
      </c>
      <c r="B4" s="178"/>
      <c r="C4" s="178"/>
      <c r="D4" s="178"/>
      <c r="E4" s="178"/>
      <c r="F4" s="178"/>
      <c r="G4" s="178"/>
      <c r="H4" s="178"/>
      <c r="I4" s="178"/>
      <c r="J4" s="178"/>
      <c r="K4" s="178"/>
      <c r="L4" s="178"/>
      <c r="M4" s="178"/>
      <c r="N4" s="178"/>
      <c r="O4" s="178"/>
      <c r="P4" s="178"/>
      <c r="Q4" s="178"/>
      <c r="R4" s="178"/>
      <c r="S4" s="24"/>
    </row>
    <row r="5" spans="1:19" ht="23.1" customHeight="1" x14ac:dyDescent="0.2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3"/>
      <c r="M5" s="23"/>
      <c r="N5" s="23"/>
      <c r="O5" s="25"/>
      <c r="P5" s="25"/>
      <c r="Q5" s="25"/>
      <c r="R5" s="21"/>
      <c r="S5" s="21"/>
    </row>
    <row r="6" spans="1:19" ht="29.25" customHeight="1" x14ac:dyDescent="0.2">
      <c r="A6" s="179" t="s">
        <v>0</v>
      </c>
      <c r="B6" s="179" t="s">
        <v>1</v>
      </c>
      <c r="C6" s="179" t="s">
        <v>2</v>
      </c>
      <c r="D6" s="183" t="s">
        <v>3</v>
      </c>
      <c r="E6" s="184"/>
      <c r="F6" s="184"/>
      <c r="G6" s="184"/>
      <c r="H6" s="184"/>
      <c r="I6" s="184"/>
      <c r="J6" s="184"/>
      <c r="K6" s="185"/>
      <c r="L6" s="186" t="s">
        <v>21</v>
      </c>
      <c r="M6" s="189" t="s">
        <v>33</v>
      </c>
      <c r="N6" s="190"/>
      <c r="O6" s="183" t="s">
        <v>4</v>
      </c>
      <c r="P6" s="184"/>
      <c r="Q6" s="86"/>
      <c r="R6" s="179" t="s">
        <v>5</v>
      </c>
      <c r="S6" s="179" t="s">
        <v>52</v>
      </c>
    </row>
    <row r="7" spans="1:19" ht="23.1" customHeight="1" x14ac:dyDescent="0.2">
      <c r="A7" s="180"/>
      <c r="B7" s="180"/>
      <c r="C7" s="180"/>
      <c r="D7" s="179" t="s">
        <v>6</v>
      </c>
      <c r="E7" s="179" t="s">
        <v>7</v>
      </c>
      <c r="F7" s="20"/>
      <c r="G7" s="85"/>
      <c r="H7" s="184"/>
      <c r="I7" s="185"/>
      <c r="J7" s="179" t="s">
        <v>8</v>
      </c>
      <c r="K7" s="179" t="s">
        <v>46</v>
      </c>
      <c r="L7" s="187"/>
      <c r="M7" s="191"/>
      <c r="N7" s="192"/>
      <c r="O7" s="179" t="s">
        <v>9</v>
      </c>
      <c r="P7" s="179" t="s">
        <v>10</v>
      </c>
      <c r="Q7" s="83"/>
      <c r="R7" s="180"/>
      <c r="S7" s="180"/>
    </row>
    <row r="8" spans="1:19" ht="35.25" customHeight="1" x14ac:dyDescent="0.2">
      <c r="A8" s="181"/>
      <c r="B8" s="181"/>
      <c r="C8" s="181"/>
      <c r="D8" s="181"/>
      <c r="E8" s="181"/>
      <c r="F8" s="20" t="s">
        <v>22</v>
      </c>
      <c r="G8" s="20" t="s">
        <v>39</v>
      </c>
      <c r="H8" s="20" t="s">
        <v>24</v>
      </c>
      <c r="I8" s="20" t="s">
        <v>17</v>
      </c>
      <c r="J8" s="181"/>
      <c r="K8" s="181"/>
      <c r="L8" s="188"/>
      <c r="M8" s="87" t="s">
        <v>34</v>
      </c>
      <c r="N8" s="87" t="s">
        <v>35</v>
      </c>
      <c r="O8" s="181"/>
      <c r="P8" s="181"/>
      <c r="Q8" s="84" t="s">
        <v>23</v>
      </c>
      <c r="R8" s="181"/>
      <c r="S8" s="181"/>
    </row>
    <row r="9" spans="1:19" ht="23.1" customHeight="1" x14ac:dyDescent="0.2">
      <c r="A9" s="26" t="s">
        <v>12</v>
      </c>
      <c r="B9" s="26" t="s">
        <v>13</v>
      </c>
      <c r="C9" s="26" t="s">
        <v>14</v>
      </c>
      <c r="D9" s="26">
        <v>1</v>
      </c>
      <c r="E9" s="26">
        <v>2</v>
      </c>
      <c r="F9" s="26">
        <v>3</v>
      </c>
      <c r="G9" s="26"/>
      <c r="H9" s="26">
        <v>5</v>
      </c>
      <c r="I9" s="26" t="s">
        <v>18</v>
      </c>
      <c r="J9" s="26" t="s">
        <v>19</v>
      </c>
      <c r="K9" s="27" t="s">
        <v>36</v>
      </c>
      <c r="L9" s="26" t="s">
        <v>20</v>
      </c>
      <c r="M9" s="26">
        <v>9</v>
      </c>
      <c r="N9" s="26">
        <v>10</v>
      </c>
      <c r="O9" s="26">
        <v>11</v>
      </c>
      <c r="P9" s="26">
        <v>12</v>
      </c>
      <c r="Q9" s="26">
        <v>13</v>
      </c>
      <c r="R9" s="26">
        <v>14</v>
      </c>
      <c r="S9" s="26">
        <v>15</v>
      </c>
    </row>
    <row r="10" spans="1:19" ht="20.100000000000001" customHeight="1" x14ac:dyDescent="0.2">
      <c r="A10" s="28">
        <v>1</v>
      </c>
      <c r="B10" s="105" t="s">
        <v>64</v>
      </c>
      <c r="C10" s="28" t="s">
        <v>32</v>
      </c>
      <c r="D10" s="29">
        <v>4.9800000000000004</v>
      </c>
      <c r="E10" s="28">
        <v>0.2</v>
      </c>
      <c r="F10" s="28"/>
      <c r="G10" s="28"/>
      <c r="H10" s="28"/>
      <c r="I10" s="31"/>
      <c r="J10" s="32">
        <f t="shared" ref="J10:J15" si="0">I10+E10+D10</f>
        <v>5.1800000000000006</v>
      </c>
      <c r="K10" s="33">
        <f t="shared" ref="K10" si="1">J10*1490000</f>
        <v>7718200.0000000009</v>
      </c>
      <c r="L10" s="28"/>
      <c r="M10" s="28"/>
      <c r="N10" s="35">
        <f t="shared" ref="N10:N15" si="2">(D10+E10+I10+G10)*1490000*40%</f>
        <v>3087280.0000000005</v>
      </c>
      <c r="O10" s="35">
        <f t="shared" ref="O10:O15" si="3">(D10+E10+I10+G10)*1490000*8%</f>
        <v>617456.00000000012</v>
      </c>
      <c r="P10" s="35">
        <f t="shared" ref="P10:P15" si="4">(D10+E10+I10+G10)*1.5%*1490000</f>
        <v>115773.00000000001</v>
      </c>
      <c r="Q10" s="35">
        <f t="shared" ref="Q10:Q15" si="5">(D10+E10+I10+G10)*1490000*1%</f>
        <v>77182.000000000015</v>
      </c>
      <c r="R10" s="33">
        <f t="shared" ref="R10:R15" si="6">K10+M10+N10-O10-P10-Q10</f>
        <v>9995069.0000000019</v>
      </c>
      <c r="S10" s="28"/>
    </row>
    <row r="11" spans="1:19" ht="20.100000000000001" customHeight="1" x14ac:dyDescent="0.2">
      <c r="A11" s="28">
        <v>2</v>
      </c>
      <c r="B11" s="106" t="s">
        <v>65</v>
      </c>
      <c r="C11" s="28" t="s">
        <v>195</v>
      </c>
      <c r="D11" s="37">
        <v>2.66</v>
      </c>
      <c r="E11" s="28"/>
      <c r="F11" s="28"/>
      <c r="G11" s="28"/>
      <c r="H11" s="28"/>
      <c r="I11" s="31"/>
      <c r="J11" s="32">
        <f t="shared" si="0"/>
        <v>2.66</v>
      </c>
      <c r="K11" s="33">
        <f t="shared" ref="K11:K15" si="7">J11*1490000</f>
        <v>3963400</v>
      </c>
      <c r="L11" s="28"/>
      <c r="M11" s="28"/>
      <c r="N11" s="35">
        <f t="shared" si="2"/>
        <v>1585360</v>
      </c>
      <c r="O11" s="35">
        <f t="shared" si="3"/>
        <v>317072</v>
      </c>
      <c r="P11" s="35">
        <f t="shared" si="4"/>
        <v>59451</v>
      </c>
      <c r="Q11" s="35">
        <f t="shared" si="5"/>
        <v>39634</v>
      </c>
      <c r="R11" s="33">
        <f t="shared" si="6"/>
        <v>5132603</v>
      </c>
      <c r="S11" s="28"/>
    </row>
    <row r="12" spans="1:19" ht="20.100000000000001" customHeight="1" x14ac:dyDescent="0.2">
      <c r="A12" s="28">
        <v>3</v>
      </c>
      <c r="B12" s="106" t="s">
        <v>66</v>
      </c>
      <c r="C12" s="28" t="s">
        <v>195</v>
      </c>
      <c r="D12" s="37">
        <v>2.1</v>
      </c>
      <c r="E12" s="28"/>
      <c r="F12" s="28"/>
      <c r="G12" s="28"/>
      <c r="H12" s="28"/>
      <c r="I12" s="31"/>
      <c r="J12" s="32">
        <f t="shared" si="0"/>
        <v>2.1</v>
      </c>
      <c r="K12" s="33">
        <f t="shared" si="7"/>
        <v>3129000</v>
      </c>
      <c r="L12" s="28"/>
      <c r="M12" s="28"/>
      <c r="N12" s="35">
        <f t="shared" si="2"/>
        <v>1251600</v>
      </c>
      <c r="O12" s="35">
        <f t="shared" si="3"/>
        <v>250320</v>
      </c>
      <c r="P12" s="35">
        <f t="shared" si="4"/>
        <v>46935</v>
      </c>
      <c r="Q12" s="35">
        <f t="shared" si="5"/>
        <v>31290</v>
      </c>
      <c r="R12" s="33">
        <f t="shared" si="6"/>
        <v>4052055</v>
      </c>
      <c r="S12" s="28"/>
    </row>
    <row r="13" spans="1:19" ht="20.100000000000001" customHeight="1" x14ac:dyDescent="0.2">
      <c r="A13" s="28">
        <v>4</v>
      </c>
      <c r="B13" s="105" t="s">
        <v>67</v>
      </c>
      <c r="C13" s="28" t="s">
        <v>195</v>
      </c>
      <c r="D13" s="29">
        <v>2.66</v>
      </c>
      <c r="E13" s="28"/>
      <c r="F13" s="28"/>
      <c r="G13" s="28"/>
      <c r="H13" s="28"/>
      <c r="I13" s="31"/>
      <c r="J13" s="32">
        <f>I13+E13+D13</f>
        <v>2.66</v>
      </c>
      <c r="K13" s="33">
        <f>J13*1490000</f>
        <v>3963400</v>
      </c>
      <c r="L13" s="28"/>
      <c r="M13" s="34"/>
      <c r="N13" s="35">
        <f>(D13+E13+I13+G13)*1490000*40%</f>
        <v>1585360</v>
      </c>
      <c r="O13" s="35">
        <f>(D13+E13+I13+G13)*1490000*8%</f>
        <v>317072</v>
      </c>
      <c r="P13" s="35">
        <f>(D13+E13+I13+G13)*1.5%*1490000</f>
        <v>59451</v>
      </c>
      <c r="Q13" s="35">
        <f>(D13+E13+I13+G13)*1490000*1%</f>
        <v>39634</v>
      </c>
      <c r="R13" s="33">
        <f>K13+M13+N13-O13-P13-Q13</f>
        <v>5132603</v>
      </c>
      <c r="S13" s="28"/>
    </row>
    <row r="14" spans="1:19" ht="20.100000000000001" customHeight="1" x14ac:dyDescent="0.2">
      <c r="A14" s="28">
        <v>5</v>
      </c>
      <c r="B14" s="105" t="s">
        <v>68</v>
      </c>
      <c r="C14" s="28" t="s">
        <v>195</v>
      </c>
      <c r="D14" s="29">
        <v>4.0599999999999996</v>
      </c>
      <c r="E14" s="28"/>
      <c r="F14" s="28"/>
      <c r="G14" s="28"/>
      <c r="H14" s="30">
        <v>0.08</v>
      </c>
      <c r="I14" s="31">
        <f t="shared" ref="I14" si="8">D14*H14</f>
        <v>0.32479999999999998</v>
      </c>
      <c r="J14" s="32">
        <f t="shared" si="0"/>
        <v>4.3847999999999994</v>
      </c>
      <c r="K14" s="33">
        <f t="shared" si="7"/>
        <v>6533351.9999999991</v>
      </c>
      <c r="L14" s="28"/>
      <c r="M14" s="28"/>
      <c r="N14" s="35">
        <f t="shared" si="2"/>
        <v>2613340.7999999998</v>
      </c>
      <c r="O14" s="35">
        <f t="shared" si="3"/>
        <v>522668.15999999992</v>
      </c>
      <c r="P14" s="35">
        <f t="shared" si="4"/>
        <v>98000.27999999997</v>
      </c>
      <c r="Q14" s="35">
        <f t="shared" si="5"/>
        <v>65333.51999999999</v>
      </c>
      <c r="R14" s="33">
        <f t="shared" si="6"/>
        <v>8460690.8399999999</v>
      </c>
      <c r="S14" s="28"/>
    </row>
    <row r="15" spans="1:19" ht="20.100000000000001" customHeight="1" x14ac:dyDescent="0.2">
      <c r="A15" s="28">
        <v>6</v>
      </c>
      <c r="B15" s="105" t="s">
        <v>69</v>
      </c>
      <c r="C15" s="28" t="s">
        <v>195</v>
      </c>
      <c r="D15" s="29">
        <v>4.58</v>
      </c>
      <c r="E15" s="28"/>
      <c r="F15" s="28"/>
      <c r="G15" s="28"/>
      <c r="H15" s="30"/>
      <c r="I15" s="31"/>
      <c r="J15" s="32">
        <f t="shared" si="0"/>
        <v>4.58</v>
      </c>
      <c r="K15" s="33">
        <f t="shared" si="7"/>
        <v>6824200</v>
      </c>
      <c r="L15" s="28"/>
      <c r="M15" s="34">
        <v>149000</v>
      </c>
      <c r="N15" s="35">
        <f t="shared" si="2"/>
        <v>2729680</v>
      </c>
      <c r="O15" s="35">
        <f t="shared" si="3"/>
        <v>545936</v>
      </c>
      <c r="P15" s="35">
        <f t="shared" si="4"/>
        <v>102363</v>
      </c>
      <c r="Q15" s="35">
        <f t="shared" si="5"/>
        <v>68242</v>
      </c>
      <c r="R15" s="33">
        <f t="shared" si="6"/>
        <v>8986339</v>
      </c>
      <c r="S15" s="28"/>
    </row>
    <row r="16" spans="1:19" ht="21.95" customHeight="1" x14ac:dyDescent="0.2">
      <c r="A16" s="69"/>
      <c r="B16" s="69" t="s">
        <v>11</v>
      </c>
      <c r="C16" s="69"/>
      <c r="D16" s="70">
        <f>SUM(D10:D15)</f>
        <v>21.04</v>
      </c>
      <c r="E16" s="70">
        <f>SUM(E10:E15)</f>
        <v>0.2</v>
      </c>
      <c r="F16" s="70">
        <f>SUM(F10:F15)</f>
        <v>0</v>
      </c>
      <c r="G16" s="70"/>
      <c r="H16" s="70"/>
      <c r="I16" s="71">
        <f>SUM(I10:I15)</f>
        <v>0.32479999999999998</v>
      </c>
      <c r="J16" s="72">
        <f>SUM(J10:J15)</f>
        <v>21.564799999999998</v>
      </c>
      <c r="K16" s="69">
        <f>SUM(K10:K15)</f>
        <v>32131552</v>
      </c>
      <c r="L16" s="73"/>
      <c r="M16" s="69">
        <f t="shared" ref="M16:R16" si="9">SUM(M10:M15)</f>
        <v>149000</v>
      </c>
      <c r="N16" s="69">
        <f t="shared" si="9"/>
        <v>12852620.800000001</v>
      </c>
      <c r="O16" s="69">
        <f t="shared" si="9"/>
        <v>2570524.16</v>
      </c>
      <c r="P16" s="69">
        <f t="shared" si="9"/>
        <v>481973.27999999997</v>
      </c>
      <c r="Q16" s="69">
        <f t="shared" si="9"/>
        <v>321315.52</v>
      </c>
      <c r="R16" s="69">
        <f t="shared" si="9"/>
        <v>41759359.840000004</v>
      </c>
      <c r="S16" s="69"/>
    </row>
    <row r="17" spans="1:19" ht="23.1" customHeight="1" x14ac:dyDescent="0.2">
      <c r="A17" s="75" t="s">
        <v>70</v>
      </c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5"/>
    </row>
    <row r="18" spans="1:19" ht="18.75" customHeight="1" x14ac:dyDescent="0.2">
      <c r="A18" s="74"/>
      <c r="B18" s="77"/>
      <c r="C18" s="74"/>
      <c r="D18" s="74"/>
      <c r="E18" s="74"/>
      <c r="F18" s="74"/>
      <c r="G18" s="74"/>
      <c r="H18" s="74"/>
      <c r="I18" s="74"/>
      <c r="J18" s="74"/>
      <c r="K18" s="74"/>
      <c r="L18" s="78"/>
      <c r="M18" s="78"/>
      <c r="N18" s="78"/>
      <c r="O18" s="89"/>
      <c r="P18" s="174" t="s">
        <v>210</v>
      </c>
      <c r="Q18" s="174"/>
      <c r="R18" s="174"/>
      <c r="S18" s="79"/>
    </row>
    <row r="19" spans="1:19" ht="23.1" customHeight="1" x14ac:dyDescent="0.2">
      <c r="A19" s="74"/>
      <c r="B19" s="175" t="s">
        <v>50</v>
      </c>
      <c r="C19" s="175"/>
      <c r="D19" s="175"/>
      <c r="E19" s="74"/>
      <c r="F19" s="74"/>
      <c r="G19" s="74"/>
      <c r="H19" s="176" t="s">
        <v>51</v>
      </c>
      <c r="I19" s="176"/>
      <c r="J19" s="176"/>
      <c r="K19" s="176"/>
      <c r="L19" s="176"/>
      <c r="M19" s="96"/>
      <c r="N19" s="96"/>
      <c r="O19" s="95"/>
      <c r="P19" s="175" t="s">
        <v>16</v>
      </c>
      <c r="Q19" s="175"/>
      <c r="R19" s="175"/>
      <c r="S19" s="13"/>
    </row>
    <row r="20" spans="1:19" ht="23.1" customHeight="1" x14ac:dyDescent="0.2">
      <c r="A20" s="11"/>
      <c r="B20" s="178"/>
      <c r="C20" s="178"/>
      <c r="D20" s="178"/>
      <c r="E20" s="11"/>
      <c r="F20" s="11"/>
      <c r="G20" s="11"/>
      <c r="H20" s="182"/>
      <c r="I20" s="182"/>
      <c r="J20" s="182"/>
      <c r="K20" s="182"/>
      <c r="L20" s="182"/>
      <c r="M20" s="92"/>
      <c r="N20" s="92"/>
      <c r="O20" s="82"/>
      <c r="P20" s="178"/>
      <c r="Q20" s="178"/>
      <c r="R20" s="178"/>
      <c r="S20" s="81"/>
    </row>
    <row r="21" spans="1:19" s="113" customFormat="1" ht="23.1" customHeight="1" x14ac:dyDescent="0.2">
      <c r="A21" s="17"/>
      <c r="B21" s="172" t="s">
        <v>197</v>
      </c>
      <c r="C21" s="172"/>
      <c r="D21" s="172"/>
      <c r="E21" s="17"/>
      <c r="F21" s="17"/>
      <c r="G21" s="17"/>
      <c r="H21" s="17"/>
      <c r="I21" s="17"/>
      <c r="J21" s="17"/>
      <c r="K21" s="17"/>
      <c r="L21" s="111"/>
      <c r="M21" s="111"/>
      <c r="N21" s="111"/>
      <c r="O21" s="112"/>
      <c r="P21" s="172" t="s">
        <v>196</v>
      </c>
      <c r="Q21" s="172"/>
      <c r="R21" s="172"/>
      <c r="S21" s="17"/>
    </row>
    <row r="22" spans="1:19" ht="23.1" customHeight="1" x14ac:dyDescent="0.2">
      <c r="A22" s="14"/>
      <c r="B22" s="15"/>
      <c r="C22" s="15"/>
      <c r="D22" s="15"/>
      <c r="E22" s="14"/>
      <c r="F22" s="14"/>
      <c r="G22" s="14"/>
      <c r="H22" s="14"/>
      <c r="I22" s="14"/>
      <c r="J22" s="14"/>
      <c r="K22" s="14"/>
      <c r="L22" s="16"/>
      <c r="M22" s="16"/>
      <c r="N22" s="16"/>
      <c r="O22" s="15"/>
      <c r="P22" s="15"/>
      <c r="Q22" s="15"/>
      <c r="R22" s="14"/>
      <c r="S22" s="14"/>
    </row>
    <row r="23" spans="1:19" ht="23.1" customHeight="1" x14ac:dyDescent="0.2">
      <c r="A23" s="14"/>
      <c r="B23" s="15"/>
      <c r="C23" s="15"/>
      <c r="D23" s="15"/>
      <c r="E23" s="14"/>
      <c r="F23" s="14"/>
      <c r="G23" s="14"/>
      <c r="H23" s="14"/>
      <c r="I23" s="14"/>
      <c r="J23" s="14"/>
      <c r="K23" s="14"/>
      <c r="L23" s="16"/>
      <c r="M23" s="16"/>
      <c r="N23" s="16"/>
      <c r="O23" s="15"/>
      <c r="P23" s="15"/>
      <c r="Q23" s="15"/>
      <c r="R23" s="14"/>
      <c r="S23" s="14"/>
    </row>
    <row r="24" spans="1:19" ht="23.1" customHeight="1" x14ac:dyDescent="0.2">
      <c r="A24" s="17"/>
      <c r="B24" s="172"/>
      <c r="C24" s="172"/>
      <c r="D24" s="172"/>
      <c r="E24" s="17"/>
      <c r="F24" s="17"/>
      <c r="G24" s="17"/>
      <c r="H24" s="172"/>
      <c r="I24" s="172"/>
      <c r="J24" s="172"/>
      <c r="K24" s="172"/>
      <c r="L24" s="172"/>
      <c r="M24" s="88"/>
      <c r="N24" s="88"/>
      <c r="O24" s="88"/>
      <c r="P24" s="172"/>
      <c r="Q24" s="172"/>
      <c r="R24" s="172"/>
      <c r="S24" s="88"/>
    </row>
    <row r="36" spans="1:19" ht="20.100000000000001" customHeight="1" x14ac:dyDescent="0.2">
      <c r="A36" s="7">
        <v>86</v>
      </c>
      <c r="B36" s="22" t="s">
        <v>30</v>
      </c>
      <c r="C36" s="1"/>
      <c r="D36" s="22">
        <v>2.66</v>
      </c>
      <c r="E36" s="2"/>
      <c r="F36" s="3"/>
      <c r="G36" s="3"/>
      <c r="H36" s="4"/>
      <c r="I36" s="8"/>
      <c r="J36" s="9">
        <f>I36+E36+D36</f>
        <v>2.66</v>
      </c>
      <c r="K36" s="10">
        <f>J36*1490000</f>
        <v>3963400</v>
      </c>
      <c r="L36" s="5"/>
      <c r="M36" s="5"/>
      <c r="N36" s="19">
        <f>(D36+E36+I36+G36)*1490000*40%</f>
        <v>1585360</v>
      </c>
      <c r="O36" s="19">
        <f>(D36+E36+I36+G36)*1490000*8%</f>
        <v>317072</v>
      </c>
      <c r="P36" s="19">
        <f>(D36+E36+I36+G36)*1.5%*1490000</f>
        <v>59451</v>
      </c>
      <c r="Q36" s="19">
        <f>(D36+E36+I36+G36)*1490000*1%</f>
        <v>39634</v>
      </c>
      <c r="R36" s="10">
        <f>K36+M36+N36-O36-P36-Q36</f>
        <v>5132603</v>
      </c>
      <c r="S36" s="6"/>
    </row>
  </sheetData>
  <mergeCells count="32">
    <mergeCell ref="C6:C8"/>
    <mergeCell ref="D6:K6"/>
    <mergeCell ref="L6:L8"/>
    <mergeCell ref="M6:N7"/>
    <mergeCell ref="A1:I1"/>
    <mergeCell ref="A2:F2"/>
    <mergeCell ref="A3:R3"/>
    <mergeCell ref="A4:R4"/>
    <mergeCell ref="A6:A8"/>
    <mergeCell ref="B6:B8"/>
    <mergeCell ref="O6:P6"/>
    <mergeCell ref="R6:R8"/>
    <mergeCell ref="S6:S8"/>
    <mergeCell ref="D7:D8"/>
    <mergeCell ref="E7:E8"/>
    <mergeCell ref="H7:I7"/>
    <mergeCell ref="J7:J8"/>
    <mergeCell ref="K7:K8"/>
    <mergeCell ref="O7:O8"/>
    <mergeCell ref="P7:P8"/>
    <mergeCell ref="B24:D24"/>
    <mergeCell ref="H24:L24"/>
    <mergeCell ref="P24:R24"/>
    <mergeCell ref="P18:R18"/>
    <mergeCell ref="B19:D19"/>
    <mergeCell ref="H19:L19"/>
    <mergeCell ref="P19:R19"/>
    <mergeCell ref="B20:D20"/>
    <mergeCell ref="H20:L20"/>
    <mergeCell ref="P20:R20"/>
    <mergeCell ref="B21:D21"/>
    <mergeCell ref="P21:R21"/>
  </mergeCells>
  <pageMargins left="0.24" right="0.17" top="0.55000000000000004" bottom="0.43" header="0.83" footer="0.34"/>
  <pageSetup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7" zoomScale="130" zoomScaleNormal="130" workbookViewId="0">
      <selection activeCell="P14" sqref="P14:R14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3" t="s">
        <v>71</v>
      </c>
      <c r="B1" s="173"/>
      <c r="C1" s="173"/>
      <c r="D1" s="173"/>
      <c r="E1" s="173"/>
      <c r="F1" s="173"/>
      <c r="G1" s="173"/>
      <c r="H1" s="173"/>
      <c r="I1" s="17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7" t="s">
        <v>38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81"/>
    </row>
    <row r="3" spans="1:19" ht="23.1" customHeight="1" x14ac:dyDescent="0.2">
      <c r="A3" s="178" t="s">
        <v>202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24"/>
    </row>
    <row r="4" spans="1:19" ht="29.25" customHeight="1" x14ac:dyDescent="0.2">
      <c r="A4" s="179" t="s">
        <v>0</v>
      </c>
      <c r="B4" s="179" t="s">
        <v>1</v>
      </c>
      <c r="C4" s="179" t="s">
        <v>2</v>
      </c>
      <c r="D4" s="183" t="s">
        <v>3</v>
      </c>
      <c r="E4" s="184"/>
      <c r="F4" s="184"/>
      <c r="G4" s="184"/>
      <c r="H4" s="184"/>
      <c r="I4" s="184"/>
      <c r="J4" s="184"/>
      <c r="K4" s="185"/>
      <c r="L4" s="186" t="s">
        <v>21</v>
      </c>
      <c r="M4" s="189" t="s">
        <v>33</v>
      </c>
      <c r="N4" s="190"/>
      <c r="O4" s="183" t="s">
        <v>4</v>
      </c>
      <c r="P4" s="184"/>
      <c r="Q4" s="86"/>
      <c r="R4" s="179" t="s">
        <v>5</v>
      </c>
      <c r="S4" s="179" t="s">
        <v>52</v>
      </c>
    </row>
    <row r="5" spans="1:19" ht="23.1" customHeight="1" x14ac:dyDescent="0.2">
      <c r="A5" s="180"/>
      <c r="B5" s="180"/>
      <c r="C5" s="180"/>
      <c r="D5" s="179" t="s">
        <v>6</v>
      </c>
      <c r="E5" s="179" t="s">
        <v>7</v>
      </c>
      <c r="F5" s="20"/>
      <c r="G5" s="85"/>
      <c r="H5" s="184"/>
      <c r="I5" s="185"/>
      <c r="J5" s="179" t="s">
        <v>8</v>
      </c>
      <c r="K5" s="179" t="s">
        <v>46</v>
      </c>
      <c r="L5" s="187"/>
      <c r="M5" s="191"/>
      <c r="N5" s="192"/>
      <c r="O5" s="179" t="s">
        <v>9</v>
      </c>
      <c r="P5" s="179" t="s">
        <v>10</v>
      </c>
      <c r="Q5" s="83"/>
      <c r="R5" s="180"/>
      <c r="S5" s="180"/>
    </row>
    <row r="6" spans="1:19" ht="35.25" customHeight="1" x14ac:dyDescent="0.2">
      <c r="A6" s="181"/>
      <c r="B6" s="181"/>
      <c r="C6" s="181"/>
      <c r="D6" s="181"/>
      <c r="E6" s="181"/>
      <c r="F6" s="20" t="s">
        <v>22</v>
      </c>
      <c r="G6" s="20" t="s">
        <v>39</v>
      </c>
      <c r="H6" s="20" t="s">
        <v>24</v>
      </c>
      <c r="I6" s="20" t="s">
        <v>17</v>
      </c>
      <c r="J6" s="181"/>
      <c r="K6" s="181"/>
      <c r="L6" s="188"/>
      <c r="M6" s="87" t="s">
        <v>34</v>
      </c>
      <c r="N6" s="87" t="s">
        <v>35</v>
      </c>
      <c r="O6" s="181"/>
      <c r="P6" s="181"/>
      <c r="Q6" s="84" t="s">
        <v>23</v>
      </c>
      <c r="R6" s="181"/>
      <c r="S6" s="18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72</v>
      </c>
      <c r="C8" s="28" t="s">
        <v>32</v>
      </c>
      <c r="D8" s="29">
        <v>3.99</v>
      </c>
      <c r="E8" s="28">
        <v>0.2</v>
      </c>
      <c r="F8" s="28"/>
      <c r="G8" s="28"/>
      <c r="H8" s="28"/>
      <c r="I8" s="31"/>
      <c r="J8" s="32">
        <f>I8+E8+D8</f>
        <v>4.1900000000000004</v>
      </c>
      <c r="K8" s="33">
        <f>J8*1490000</f>
        <v>6243100.0000000009</v>
      </c>
      <c r="L8" s="28"/>
      <c r="M8" s="28"/>
      <c r="N8" s="35">
        <f t="shared" ref="N8:N11" si="0">(D8+E8+I8+G8)*1490000*40%</f>
        <v>2497240.0000000005</v>
      </c>
      <c r="O8" s="35">
        <f t="shared" ref="O8:O11" si="1">(D8+E8+I8+G8)*1490000*8%</f>
        <v>499448.00000000006</v>
      </c>
      <c r="P8" s="35">
        <f t="shared" ref="P8:P11" si="2">(D8+E8+I8+G8)*1.5%*1490000</f>
        <v>93646.5</v>
      </c>
      <c r="Q8" s="35">
        <f t="shared" ref="Q8:Q11" si="3">(D8+E8+I8+G8)*1490000*1%</f>
        <v>62431.000000000007</v>
      </c>
      <c r="R8" s="33">
        <f>K8+M8+N8-O8-P8-Q8</f>
        <v>8084814.5000000019</v>
      </c>
      <c r="S8" s="28"/>
    </row>
    <row r="9" spans="1:19" ht="20.100000000000001" customHeight="1" x14ac:dyDescent="0.2">
      <c r="A9" s="28">
        <v>2</v>
      </c>
      <c r="B9" s="105" t="s">
        <v>73</v>
      </c>
      <c r="C9" s="28" t="s">
        <v>195</v>
      </c>
      <c r="D9" s="29">
        <v>4.0599999999999996</v>
      </c>
      <c r="E9" s="28">
        <v>0.15</v>
      </c>
      <c r="F9" s="28"/>
      <c r="G9" s="28"/>
      <c r="H9" s="30">
        <v>0.1</v>
      </c>
      <c r="I9" s="31">
        <f>D9*H9</f>
        <v>0.40599999999999997</v>
      </c>
      <c r="J9" s="32">
        <f>I9+E9+D9</f>
        <v>4.6159999999999997</v>
      </c>
      <c r="K9" s="33">
        <f t="shared" ref="K9" si="4">J9*1490000</f>
        <v>6877839.9999999991</v>
      </c>
      <c r="L9" s="28"/>
      <c r="M9" s="28"/>
      <c r="N9" s="35">
        <f t="shared" si="0"/>
        <v>2751136</v>
      </c>
      <c r="O9" s="35">
        <f t="shared" si="1"/>
        <v>550227.19999999995</v>
      </c>
      <c r="P9" s="35">
        <f t="shared" si="2"/>
        <v>103167.59999999999</v>
      </c>
      <c r="Q9" s="35">
        <f t="shared" si="3"/>
        <v>68778.399999999994</v>
      </c>
      <c r="R9" s="33">
        <f>K9+M9+N9-O9-P9-Q9</f>
        <v>8906802.8000000007</v>
      </c>
      <c r="S9" s="28"/>
    </row>
    <row r="10" spans="1:19" ht="20.100000000000001" customHeight="1" x14ac:dyDescent="0.2">
      <c r="A10" s="28">
        <v>3</v>
      </c>
      <c r="B10" s="105" t="s">
        <v>74</v>
      </c>
      <c r="C10" s="28" t="s">
        <v>195</v>
      </c>
      <c r="D10" s="29">
        <v>3.34</v>
      </c>
      <c r="E10" s="28"/>
      <c r="F10" s="28"/>
      <c r="G10" s="28"/>
      <c r="H10" s="28"/>
      <c r="I10" s="31"/>
      <c r="J10" s="32">
        <f>I10+E10+D10</f>
        <v>3.34</v>
      </c>
      <c r="K10" s="33">
        <f>J10*1490000</f>
        <v>4976600</v>
      </c>
      <c r="L10" s="28"/>
      <c r="M10" s="28"/>
      <c r="N10" s="35">
        <f>(D10+E10+I10+G10)*1490000*40%</f>
        <v>1990640</v>
      </c>
      <c r="O10" s="35">
        <f>(D10+E10+I10+G10)*1490000*8%</f>
        <v>398128</v>
      </c>
      <c r="P10" s="35">
        <f>(D10+E10+I10+G10)*1.5%*1490000</f>
        <v>74649</v>
      </c>
      <c r="Q10" s="35">
        <f>(D10+E10+I10+G10)*1490000*1%</f>
        <v>49766</v>
      </c>
      <c r="R10" s="33">
        <f>K10+M10+N10-O10-P10-Q10</f>
        <v>6444697</v>
      </c>
      <c r="S10" s="28"/>
    </row>
    <row r="11" spans="1:19" ht="20.100000000000001" customHeight="1" x14ac:dyDescent="0.2">
      <c r="A11" s="28">
        <v>4</v>
      </c>
      <c r="B11" s="105" t="s">
        <v>75</v>
      </c>
      <c r="C11" s="28" t="s">
        <v>195</v>
      </c>
      <c r="D11" s="29">
        <v>3.66</v>
      </c>
      <c r="E11" s="28"/>
      <c r="F11" s="28"/>
      <c r="G11" s="28"/>
      <c r="H11" s="28"/>
      <c r="I11" s="31"/>
      <c r="J11" s="32">
        <f>I11+E11+D11</f>
        <v>3.66</v>
      </c>
      <c r="K11" s="33">
        <f t="shared" ref="K11" si="5">J11*1490000</f>
        <v>5453400</v>
      </c>
      <c r="L11" s="28"/>
      <c r="M11" s="34">
        <v>149000</v>
      </c>
      <c r="N11" s="35">
        <f t="shared" si="0"/>
        <v>2181360</v>
      </c>
      <c r="O11" s="35">
        <f t="shared" si="1"/>
        <v>436272</v>
      </c>
      <c r="P11" s="35">
        <f t="shared" si="2"/>
        <v>81801</v>
      </c>
      <c r="Q11" s="35">
        <f t="shared" si="3"/>
        <v>54534</v>
      </c>
      <c r="R11" s="33">
        <f>K11+M11+N11-O11-P11-Q11</f>
        <v>7211153</v>
      </c>
      <c r="S11" s="28"/>
    </row>
    <row r="12" spans="1:19" ht="21.95" customHeight="1" x14ac:dyDescent="0.2">
      <c r="A12" s="69"/>
      <c r="B12" s="69" t="s">
        <v>11</v>
      </c>
      <c r="C12" s="69"/>
      <c r="D12" s="70">
        <f>SUM(D8:D11)</f>
        <v>15.05</v>
      </c>
      <c r="E12" s="70">
        <f>SUM(E8:E11)</f>
        <v>0.35</v>
      </c>
      <c r="F12" s="70">
        <f>SUM(F8:F11)</f>
        <v>0</v>
      </c>
      <c r="G12" s="70"/>
      <c r="H12" s="70"/>
      <c r="I12" s="71">
        <f>SUM(I8:I11)</f>
        <v>0.40599999999999997</v>
      </c>
      <c r="J12" s="72">
        <f>SUM(J8:J11)</f>
        <v>15.806000000000001</v>
      </c>
      <c r="K12" s="69">
        <f>SUM(K8:K11)</f>
        <v>23550940</v>
      </c>
      <c r="L12" s="73"/>
      <c r="M12" s="69">
        <f t="shared" ref="M12:R12" si="6">SUM(M8:M11)</f>
        <v>149000</v>
      </c>
      <c r="N12" s="69">
        <f t="shared" si="6"/>
        <v>9420376</v>
      </c>
      <c r="O12" s="69">
        <f t="shared" si="6"/>
        <v>1884075.2</v>
      </c>
      <c r="P12" s="69">
        <f t="shared" si="6"/>
        <v>353264.1</v>
      </c>
      <c r="Q12" s="69">
        <f t="shared" si="6"/>
        <v>235509.4</v>
      </c>
      <c r="R12" s="69">
        <f t="shared" si="6"/>
        <v>30647467.300000004</v>
      </c>
      <c r="S12" s="69"/>
    </row>
    <row r="13" spans="1:19" ht="23.1" customHeight="1" x14ac:dyDescent="0.2">
      <c r="A13" s="74"/>
      <c r="B13" s="75" t="s">
        <v>76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74" t="s">
        <v>210</v>
      </c>
      <c r="Q14" s="174"/>
      <c r="R14" s="174"/>
      <c r="S14" s="79"/>
    </row>
    <row r="15" spans="1:19" ht="23.1" customHeight="1" x14ac:dyDescent="0.2">
      <c r="A15" s="74"/>
      <c r="B15" s="175" t="s">
        <v>50</v>
      </c>
      <c r="C15" s="175"/>
      <c r="D15" s="175"/>
      <c r="E15" s="74"/>
      <c r="F15" s="74"/>
      <c r="G15" s="74"/>
      <c r="H15" s="176" t="s">
        <v>51</v>
      </c>
      <c r="I15" s="176"/>
      <c r="J15" s="176"/>
      <c r="K15" s="176"/>
      <c r="L15" s="176"/>
      <c r="M15" s="96"/>
      <c r="N15" s="96"/>
      <c r="O15" s="95"/>
      <c r="P15" s="175" t="s">
        <v>16</v>
      </c>
      <c r="Q15" s="175"/>
      <c r="R15" s="175"/>
      <c r="S15" s="13"/>
    </row>
    <row r="16" spans="1:19" ht="24" customHeight="1" x14ac:dyDescent="0.2">
      <c r="A16" s="11"/>
      <c r="B16" s="178"/>
      <c r="C16" s="178"/>
      <c r="D16" s="178"/>
      <c r="E16" s="11"/>
      <c r="F16" s="11"/>
      <c r="G16" s="11"/>
      <c r="H16" s="182"/>
      <c r="I16" s="182"/>
      <c r="J16" s="182"/>
      <c r="K16" s="182"/>
      <c r="L16" s="182"/>
      <c r="M16" s="92"/>
      <c r="N16" s="92"/>
      <c r="O16" s="82"/>
      <c r="P16" s="178"/>
      <c r="Q16" s="178"/>
      <c r="R16" s="178"/>
      <c r="S16" s="81"/>
    </row>
    <row r="17" spans="1:19" s="113" customFormat="1" ht="23.1" customHeight="1" x14ac:dyDescent="0.2">
      <c r="A17" s="17"/>
      <c r="B17" s="172" t="s">
        <v>197</v>
      </c>
      <c r="C17" s="172"/>
      <c r="D17" s="172"/>
      <c r="E17" s="17"/>
      <c r="F17" s="17"/>
      <c r="G17" s="17"/>
      <c r="H17" s="17"/>
      <c r="I17" s="17"/>
      <c r="J17" s="17"/>
      <c r="K17" s="17"/>
      <c r="L17" s="111"/>
      <c r="M17" s="111"/>
      <c r="N17" s="111"/>
      <c r="O17" s="112"/>
      <c r="P17" s="172" t="s">
        <v>196</v>
      </c>
      <c r="Q17" s="172"/>
      <c r="R17" s="172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72"/>
      <c r="C20" s="172"/>
      <c r="D20" s="172"/>
      <c r="E20" s="17"/>
      <c r="F20" s="17"/>
      <c r="G20" s="17"/>
      <c r="H20" s="172"/>
      <c r="I20" s="172"/>
      <c r="J20" s="172"/>
      <c r="K20" s="172"/>
      <c r="L20" s="172"/>
      <c r="M20" s="88"/>
      <c r="N20" s="88"/>
      <c r="O20" s="88"/>
      <c r="P20" s="172"/>
      <c r="Q20" s="172"/>
      <c r="R20" s="172"/>
      <c r="S20" s="88"/>
    </row>
    <row r="32" spans="1:19" ht="20.100000000000001" customHeight="1" x14ac:dyDescent="0.2">
      <c r="A32" s="7">
        <v>86</v>
      </c>
      <c r="B32" s="22" t="s">
        <v>30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opLeftCell="A10" zoomScale="130" zoomScaleNormal="130" workbookViewId="0">
      <selection activeCell="P15" sqref="P15:R15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1.285156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3" t="s">
        <v>77</v>
      </c>
      <c r="B1" s="173"/>
      <c r="C1" s="173"/>
      <c r="D1" s="173"/>
      <c r="E1" s="173"/>
      <c r="F1" s="173"/>
      <c r="G1" s="173"/>
      <c r="H1" s="173"/>
      <c r="I1" s="17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7" t="s">
        <v>38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81"/>
    </row>
    <row r="3" spans="1:19" ht="23.1" customHeight="1" x14ac:dyDescent="0.2">
      <c r="A3" s="178" t="s">
        <v>202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24"/>
    </row>
    <row r="4" spans="1:19" ht="29.25" customHeight="1" x14ac:dyDescent="0.2">
      <c r="A4" s="179" t="s">
        <v>0</v>
      </c>
      <c r="B4" s="179" t="s">
        <v>1</v>
      </c>
      <c r="C4" s="179" t="s">
        <v>2</v>
      </c>
      <c r="D4" s="183" t="s">
        <v>3</v>
      </c>
      <c r="E4" s="184"/>
      <c r="F4" s="184"/>
      <c r="G4" s="184"/>
      <c r="H4" s="184"/>
      <c r="I4" s="184"/>
      <c r="J4" s="184"/>
      <c r="K4" s="185"/>
      <c r="L4" s="186" t="s">
        <v>21</v>
      </c>
      <c r="M4" s="189" t="s">
        <v>33</v>
      </c>
      <c r="N4" s="190"/>
      <c r="O4" s="183" t="s">
        <v>4</v>
      </c>
      <c r="P4" s="184"/>
      <c r="Q4" s="86"/>
      <c r="R4" s="179" t="s">
        <v>5</v>
      </c>
      <c r="S4" s="179" t="s">
        <v>52</v>
      </c>
    </row>
    <row r="5" spans="1:19" ht="23.1" customHeight="1" x14ac:dyDescent="0.2">
      <c r="A5" s="180"/>
      <c r="B5" s="180"/>
      <c r="C5" s="180"/>
      <c r="D5" s="179" t="s">
        <v>6</v>
      </c>
      <c r="E5" s="179" t="s">
        <v>7</v>
      </c>
      <c r="F5" s="20"/>
      <c r="G5" s="85"/>
      <c r="H5" s="184"/>
      <c r="I5" s="185"/>
      <c r="J5" s="179" t="s">
        <v>8</v>
      </c>
      <c r="K5" s="179" t="s">
        <v>46</v>
      </c>
      <c r="L5" s="187"/>
      <c r="M5" s="191"/>
      <c r="N5" s="192"/>
      <c r="O5" s="179" t="s">
        <v>9</v>
      </c>
      <c r="P5" s="179" t="s">
        <v>10</v>
      </c>
      <c r="Q5" s="83"/>
      <c r="R5" s="180"/>
      <c r="S5" s="180"/>
    </row>
    <row r="6" spans="1:19" ht="35.25" customHeight="1" x14ac:dyDescent="0.2">
      <c r="A6" s="181"/>
      <c r="B6" s="181"/>
      <c r="C6" s="181"/>
      <c r="D6" s="181"/>
      <c r="E6" s="181"/>
      <c r="F6" s="20" t="s">
        <v>22</v>
      </c>
      <c r="G6" s="20" t="s">
        <v>39</v>
      </c>
      <c r="H6" s="20" t="s">
        <v>24</v>
      </c>
      <c r="I6" s="20" t="s">
        <v>17</v>
      </c>
      <c r="J6" s="181"/>
      <c r="K6" s="181"/>
      <c r="L6" s="188"/>
      <c r="M6" s="87" t="s">
        <v>34</v>
      </c>
      <c r="N6" s="87" t="s">
        <v>35</v>
      </c>
      <c r="O6" s="181"/>
      <c r="P6" s="181"/>
      <c r="Q6" s="84" t="s">
        <v>23</v>
      </c>
      <c r="R6" s="181"/>
      <c r="S6" s="18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78</v>
      </c>
      <c r="C8" s="39" t="s">
        <v>195</v>
      </c>
      <c r="D8" s="38">
        <v>4.58</v>
      </c>
      <c r="E8" s="28"/>
      <c r="F8" s="28"/>
      <c r="G8" s="28"/>
      <c r="H8" s="30"/>
      <c r="I8" s="31"/>
      <c r="J8" s="32">
        <f>I8+E8+D8</f>
        <v>4.58</v>
      </c>
      <c r="K8" s="33">
        <f t="shared" ref="K8:K10" si="0">J8*1490000</f>
        <v>6824200</v>
      </c>
      <c r="L8" s="28"/>
      <c r="M8" s="34">
        <v>149000</v>
      </c>
      <c r="N8" s="35">
        <f t="shared" ref="N8:N10" si="1">(D8+E8+I8+G8)*1490000*40%</f>
        <v>2729680</v>
      </c>
      <c r="O8" s="35">
        <f t="shared" ref="O8:O10" si="2">(D8+E8+I8+G8)*1490000*8%</f>
        <v>545936</v>
      </c>
      <c r="P8" s="35">
        <f t="shared" ref="P8:P10" si="3">(D8+E8+I8+G8)*1.5%*1490000</f>
        <v>102363</v>
      </c>
      <c r="Q8" s="35">
        <f t="shared" ref="Q8:Q10" si="4">(D8+E8+I8+G8)*1490000*1%</f>
        <v>68242</v>
      </c>
      <c r="R8" s="33">
        <f>K8+M8+N8-O8-P8-Q8</f>
        <v>8986339</v>
      </c>
      <c r="S8" s="28"/>
    </row>
    <row r="9" spans="1:19" ht="20.100000000000001" customHeight="1" x14ac:dyDescent="0.2">
      <c r="A9" s="28">
        <v>2</v>
      </c>
      <c r="B9" s="105" t="s">
        <v>79</v>
      </c>
      <c r="C9" s="39" t="s">
        <v>195</v>
      </c>
      <c r="D9" s="29">
        <v>4.0599999999999996</v>
      </c>
      <c r="E9" s="28"/>
      <c r="F9" s="28"/>
      <c r="G9" s="28"/>
      <c r="H9" s="30">
        <v>0.1</v>
      </c>
      <c r="I9" s="31">
        <f t="shared" ref="I9" si="5">D9*H9</f>
        <v>0.40599999999999997</v>
      </c>
      <c r="J9" s="32">
        <f>I9+E9+D9</f>
        <v>4.4659999999999993</v>
      </c>
      <c r="K9" s="33">
        <f t="shared" si="0"/>
        <v>6654339.9999999991</v>
      </c>
      <c r="L9" s="28"/>
      <c r="M9" s="28"/>
      <c r="N9" s="35">
        <f t="shared" si="1"/>
        <v>2661736</v>
      </c>
      <c r="O9" s="35">
        <f t="shared" si="2"/>
        <v>532347.19999999995</v>
      </c>
      <c r="P9" s="35">
        <f t="shared" si="3"/>
        <v>99815.099999999991</v>
      </c>
      <c r="Q9" s="35">
        <f t="shared" si="4"/>
        <v>66543.399999999994</v>
      </c>
      <c r="R9" s="33">
        <f>K9+M9+N9-O9-P9-Q9</f>
        <v>8617370.3000000007</v>
      </c>
      <c r="S9" s="28"/>
    </row>
    <row r="10" spans="1:19" ht="20.100000000000001" customHeight="1" x14ac:dyDescent="0.2">
      <c r="A10" s="28">
        <v>3</v>
      </c>
      <c r="B10" s="105" t="s">
        <v>80</v>
      </c>
      <c r="C10" s="28" t="s">
        <v>32</v>
      </c>
      <c r="D10" s="29">
        <v>4.9800000000000004</v>
      </c>
      <c r="E10" s="28">
        <v>0.2</v>
      </c>
      <c r="F10" s="28"/>
      <c r="G10" s="28"/>
      <c r="H10" s="28"/>
      <c r="I10" s="31"/>
      <c r="J10" s="32">
        <f>I10+E10+D10</f>
        <v>5.1800000000000006</v>
      </c>
      <c r="K10" s="33">
        <f t="shared" si="0"/>
        <v>7718200.0000000009</v>
      </c>
      <c r="L10" s="28"/>
      <c r="M10" s="28"/>
      <c r="N10" s="35">
        <f t="shared" si="1"/>
        <v>3087280.0000000005</v>
      </c>
      <c r="O10" s="35">
        <f t="shared" si="2"/>
        <v>617456.00000000012</v>
      </c>
      <c r="P10" s="35">
        <f t="shared" si="3"/>
        <v>115773.00000000001</v>
      </c>
      <c r="Q10" s="35">
        <f t="shared" si="4"/>
        <v>77182.000000000015</v>
      </c>
      <c r="R10" s="33">
        <f>K10+M10+N10-O10-P10-Q10</f>
        <v>9995069.0000000019</v>
      </c>
      <c r="S10" s="28"/>
    </row>
    <row r="11" spans="1:19" ht="20.100000000000001" customHeight="1" x14ac:dyDescent="0.2">
      <c r="A11" s="28">
        <v>4</v>
      </c>
      <c r="B11" s="105" t="s">
        <v>81</v>
      </c>
      <c r="C11" s="39" t="s">
        <v>195</v>
      </c>
      <c r="D11" s="29">
        <v>3.46</v>
      </c>
      <c r="E11" s="28"/>
      <c r="F11" s="28"/>
      <c r="G11" s="28"/>
      <c r="H11" s="28"/>
      <c r="I11" s="31"/>
      <c r="J11" s="32">
        <f>I11+E11+D11</f>
        <v>3.46</v>
      </c>
      <c r="K11" s="33">
        <f t="shared" ref="K11:K12" si="6">J11*1490000</f>
        <v>5155400</v>
      </c>
      <c r="L11" s="28"/>
      <c r="M11" s="34"/>
      <c r="N11" s="35">
        <f t="shared" ref="N11:N12" si="7">(D11+E11+I11+G11)*1490000*40%</f>
        <v>2062160</v>
      </c>
      <c r="O11" s="35">
        <f t="shared" ref="O11:O12" si="8">(D11+E11+I11+G11)*1490000*8%</f>
        <v>412432</v>
      </c>
      <c r="P11" s="35">
        <f t="shared" ref="P11:P12" si="9">(D11+E11+I11+G11)*1.5%*1490000</f>
        <v>77330.999999999985</v>
      </c>
      <c r="Q11" s="35">
        <f t="shared" ref="Q11:Q12" si="10">(D11+E11+I11+G11)*1490000*1%</f>
        <v>51554</v>
      </c>
      <c r="R11" s="33">
        <f>K11+M11+N11-O11-P11-Q11</f>
        <v>6676243</v>
      </c>
      <c r="S11" s="28"/>
    </row>
    <row r="12" spans="1:19" s="121" customFormat="1" ht="20.100000000000001" customHeight="1" x14ac:dyDescent="0.2">
      <c r="A12" s="114">
        <v>5</v>
      </c>
      <c r="B12" s="115" t="s">
        <v>84</v>
      </c>
      <c r="C12" s="39" t="s">
        <v>195</v>
      </c>
      <c r="D12" s="116">
        <v>2.66</v>
      </c>
      <c r="E12" s="114"/>
      <c r="F12" s="114"/>
      <c r="G12" s="114"/>
      <c r="H12" s="114"/>
      <c r="I12" s="117"/>
      <c r="J12" s="118">
        <f>I12+E12+D12</f>
        <v>2.66</v>
      </c>
      <c r="K12" s="119">
        <f t="shared" si="6"/>
        <v>3963400</v>
      </c>
      <c r="L12" s="114"/>
      <c r="M12" s="114"/>
      <c r="N12" s="120">
        <f t="shared" si="7"/>
        <v>1585360</v>
      </c>
      <c r="O12" s="120">
        <f t="shared" si="8"/>
        <v>317072</v>
      </c>
      <c r="P12" s="120">
        <f t="shared" si="9"/>
        <v>59451</v>
      </c>
      <c r="Q12" s="120">
        <f t="shared" si="10"/>
        <v>39634</v>
      </c>
      <c r="R12" s="119">
        <f>K12+M12+N12-O12-P12-Q12</f>
        <v>5132603</v>
      </c>
      <c r="S12" s="114"/>
    </row>
    <row r="13" spans="1:19" ht="21.95" customHeight="1" x14ac:dyDescent="0.2">
      <c r="A13" s="69"/>
      <c r="B13" s="69" t="s">
        <v>11</v>
      </c>
      <c r="C13" s="69"/>
      <c r="D13" s="70">
        <f>SUM(D8:D12)</f>
        <v>19.740000000000002</v>
      </c>
      <c r="E13" s="70">
        <f t="shared" ref="E13:J13" si="11">SUM(E8:E12)</f>
        <v>0.2</v>
      </c>
      <c r="F13" s="70">
        <f t="shared" si="11"/>
        <v>0</v>
      </c>
      <c r="G13" s="70"/>
      <c r="H13" s="70">
        <f t="shared" si="11"/>
        <v>0.1</v>
      </c>
      <c r="I13" s="70">
        <f t="shared" si="11"/>
        <v>0.40599999999999997</v>
      </c>
      <c r="J13" s="70">
        <f t="shared" si="11"/>
        <v>20.346</v>
      </c>
      <c r="K13" s="69">
        <f>SUM(K8:K12)</f>
        <v>30315540</v>
      </c>
      <c r="L13" s="69">
        <f t="shared" ref="L13:R13" si="12">SUM(L8:L12)</f>
        <v>0</v>
      </c>
      <c r="M13" s="69">
        <f t="shared" si="12"/>
        <v>149000</v>
      </c>
      <c r="N13" s="69">
        <f t="shared" si="12"/>
        <v>12126216</v>
      </c>
      <c r="O13" s="69">
        <f t="shared" si="12"/>
        <v>2425243.2000000002</v>
      </c>
      <c r="P13" s="69">
        <f t="shared" si="12"/>
        <v>454733.1</v>
      </c>
      <c r="Q13" s="69">
        <f t="shared" si="12"/>
        <v>303155.40000000002</v>
      </c>
      <c r="R13" s="69">
        <f t="shared" si="12"/>
        <v>39407624.300000004</v>
      </c>
      <c r="S13" s="69"/>
    </row>
    <row r="14" spans="1:19" ht="23.1" customHeight="1" x14ac:dyDescent="0.2">
      <c r="A14" s="74"/>
      <c r="B14" s="75" t="s">
        <v>199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6"/>
    </row>
    <row r="15" spans="1:19" ht="18.75" customHeight="1" x14ac:dyDescent="0.2">
      <c r="A15" s="74"/>
      <c r="B15" s="77"/>
      <c r="C15" s="74"/>
      <c r="D15" s="74"/>
      <c r="E15" s="74"/>
      <c r="F15" s="74"/>
      <c r="G15" s="74"/>
      <c r="H15" s="74"/>
      <c r="I15" s="74"/>
      <c r="J15" s="74"/>
      <c r="K15" s="74"/>
      <c r="L15" s="78"/>
      <c r="M15" s="78"/>
      <c r="N15" s="78"/>
      <c r="O15" s="89"/>
      <c r="P15" s="174" t="s">
        <v>210</v>
      </c>
      <c r="Q15" s="174"/>
      <c r="R15" s="174"/>
      <c r="S15" s="79"/>
    </row>
    <row r="16" spans="1:19" ht="23.1" customHeight="1" x14ac:dyDescent="0.2">
      <c r="A16" s="74"/>
      <c r="B16" s="175" t="s">
        <v>50</v>
      </c>
      <c r="C16" s="175"/>
      <c r="D16" s="175"/>
      <c r="E16" s="74"/>
      <c r="F16" s="74"/>
      <c r="G16" s="74"/>
      <c r="H16" s="176" t="s">
        <v>51</v>
      </c>
      <c r="I16" s="176"/>
      <c r="J16" s="176"/>
      <c r="K16" s="176"/>
      <c r="L16" s="176"/>
      <c r="M16" s="96"/>
      <c r="N16" s="96"/>
      <c r="O16" s="95"/>
      <c r="P16" s="175" t="s">
        <v>16</v>
      </c>
      <c r="Q16" s="175"/>
      <c r="R16" s="175"/>
      <c r="S16" s="13"/>
    </row>
    <row r="17" spans="1:19" ht="23.1" customHeight="1" x14ac:dyDescent="0.2">
      <c r="A17" s="11"/>
      <c r="B17" s="178"/>
      <c r="C17" s="178"/>
      <c r="D17" s="178"/>
      <c r="E17" s="11"/>
      <c r="F17" s="11"/>
      <c r="G17" s="11"/>
      <c r="H17" s="182"/>
      <c r="I17" s="182"/>
      <c r="J17" s="182"/>
      <c r="K17" s="182"/>
      <c r="L17" s="182"/>
      <c r="M17" s="92"/>
      <c r="N17" s="92"/>
      <c r="O17" s="82"/>
      <c r="P17" s="178"/>
      <c r="Q17" s="178"/>
      <c r="R17" s="178"/>
      <c r="S17" s="81"/>
    </row>
    <row r="18" spans="1:19" s="113" customFormat="1" ht="39" customHeight="1" x14ac:dyDescent="0.2">
      <c r="A18" s="17"/>
      <c r="B18" s="172" t="s">
        <v>197</v>
      </c>
      <c r="C18" s="172"/>
      <c r="D18" s="172"/>
      <c r="E18" s="17"/>
      <c r="F18" s="17"/>
      <c r="G18" s="17"/>
      <c r="H18" s="17"/>
      <c r="I18" s="17"/>
      <c r="J18" s="17"/>
      <c r="K18" s="17"/>
      <c r="L18" s="111"/>
      <c r="M18" s="111"/>
      <c r="N18" s="111"/>
      <c r="O18" s="112"/>
      <c r="P18" s="172" t="s">
        <v>196</v>
      </c>
      <c r="Q18" s="172"/>
      <c r="R18" s="172"/>
      <c r="S18" s="17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</row>
    <row r="21" spans="1:19" ht="23.1" customHeight="1" x14ac:dyDescent="0.2">
      <c r="A21" s="17"/>
      <c r="B21" s="172"/>
      <c r="C21" s="172"/>
      <c r="D21" s="172"/>
      <c r="E21" s="17"/>
      <c r="F21" s="17"/>
      <c r="G21" s="17"/>
      <c r="H21" s="172"/>
      <c r="I21" s="172"/>
      <c r="J21" s="172"/>
      <c r="K21" s="172"/>
      <c r="L21" s="172"/>
      <c r="M21" s="88"/>
      <c r="N21" s="88"/>
      <c r="O21" s="88"/>
      <c r="P21" s="172"/>
      <c r="Q21" s="172"/>
      <c r="R21" s="172"/>
      <c r="S21" s="88"/>
    </row>
    <row r="33" spans="1:19" ht="20.100000000000001" customHeight="1" x14ac:dyDescent="0.2">
      <c r="A33" s="7">
        <v>86</v>
      </c>
      <c r="B33" s="22" t="s">
        <v>30</v>
      </c>
      <c r="C33" s="1"/>
      <c r="D33" s="22">
        <v>2.66</v>
      </c>
      <c r="E33" s="2"/>
      <c r="F33" s="3"/>
      <c r="G33" s="3"/>
      <c r="H33" s="4"/>
      <c r="I33" s="8"/>
      <c r="J33" s="9">
        <f>I33+E33+D33</f>
        <v>2.66</v>
      </c>
      <c r="K33" s="10">
        <f>J33*1490000</f>
        <v>3963400</v>
      </c>
      <c r="L33" s="5"/>
      <c r="M33" s="5"/>
      <c r="N33" s="19">
        <f>(D33+E33+I33+G33)*1490000*40%</f>
        <v>1585360</v>
      </c>
      <c r="O33" s="19">
        <f>(D33+E33+I33+G33)*1490000*8%</f>
        <v>317072</v>
      </c>
      <c r="P33" s="19">
        <f>(D33+E33+I33+G33)*1.5%*1490000</f>
        <v>59451</v>
      </c>
      <c r="Q33" s="19">
        <f>(D33+E33+I33+G33)*1490000*1%</f>
        <v>39634</v>
      </c>
      <c r="R33" s="10">
        <f>K33+M33+N33-O33-P33-Q33</f>
        <v>5132603</v>
      </c>
      <c r="S33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1:D21"/>
    <mergeCell ref="H21:L21"/>
    <mergeCell ref="P21:R21"/>
    <mergeCell ref="P15:R15"/>
    <mergeCell ref="B16:D16"/>
    <mergeCell ref="H16:L16"/>
    <mergeCell ref="P16:R16"/>
    <mergeCell ref="B17:D17"/>
    <mergeCell ref="H17:L17"/>
    <mergeCell ref="P17:R17"/>
    <mergeCell ref="B18:D18"/>
    <mergeCell ref="P18:R18"/>
  </mergeCells>
  <pageMargins left="0.24" right="0.17" top="0.55000000000000004" bottom="0.43" header="0.83" footer="0.34"/>
  <pageSetup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Normal="100" workbookViewId="0">
      <selection activeCell="P13" sqref="P13:R13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3" t="s">
        <v>82</v>
      </c>
      <c r="B1" s="173"/>
      <c r="C1" s="173"/>
      <c r="D1" s="173"/>
      <c r="E1" s="173"/>
      <c r="F1" s="173"/>
      <c r="G1" s="173"/>
      <c r="H1" s="173"/>
      <c r="I1" s="17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7" t="s">
        <v>38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81"/>
    </row>
    <row r="3" spans="1:19" ht="23.1" customHeight="1" x14ac:dyDescent="0.2">
      <c r="A3" s="178" t="s">
        <v>202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24"/>
    </row>
    <row r="4" spans="1:19" ht="29.25" customHeight="1" x14ac:dyDescent="0.2">
      <c r="A4" s="179" t="s">
        <v>0</v>
      </c>
      <c r="B4" s="179" t="s">
        <v>1</v>
      </c>
      <c r="C4" s="179" t="s">
        <v>2</v>
      </c>
      <c r="D4" s="183" t="s">
        <v>3</v>
      </c>
      <c r="E4" s="184"/>
      <c r="F4" s="184"/>
      <c r="G4" s="184"/>
      <c r="H4" s="184"/>
      <c r="I4" s="184"/>
      <c r="J4" s="184"/>
      <c r="K4" s="185"/>
      <c r="L4" s="186" t="s">
        <v>21</v>
      </c>
      <c r="M4" s="189" t="s">
        <v>33</v>
      </c>
      <c r="N4" s="190"/>
      <c r="O4" s="183" t="s">
        <v>4</v>
      </c>
      <c r="P4" s="184"/>
      <c r="Q4" s="86"/>
      <c r="R4" s="179" t="s">
        <v>5</v>
      </c>
      <c r="S4" s="179" t="s">
        <v>52</v>
      </c>
    </row>
    <row r="5" spans="1:19" ht="23.1" customHeight="1" x14ac:dyDescent="0.2">
      <c r="A5" s="180"/>
      <c r="B5" s="180"/>
      <c r="C5" s="180"/>
      <c r="D5" s="179" t="s">
        <v>6</v>
      </c>
      <c r="E5" s="179" t="s">
        <v>7</v>
      </c>
      <c r="F5" s="20"/>
      <c r="G5" s="85"/>
      <c r="H5" s="184"/>
      <c r="I5" s="185"/>
      <c r="J5" s="179" t="s">
        <v>8</v>
      </c>
      <c r="K5" s="179" t="s">
        <v>46</v>
      </c>
      <c r="L5" s="187"/>
      <c r="M5" s="191"/>
      <c r="N5" s="192"/>
      <c r="O5" s="179" t="s">
        <v>9</v>
      </c>
      <c r="P5" s="179" t="s">
        <v>10</v>
      </c>
      <c r="Q5" s="83"/>
      <c r="R5" s="180"/>
      <c r="S5" s="180"/>
    </row>
    <row r="6" spans="1:19" ht="35.25" customHeight="1" x14ac:dyDescent="0.2">
      <c r="A6" s="181"/>
      <c r="B6" s="181"/>
      <c r="C6" s="181"/>
      <c r="D6" s="181"/>
      <c r="E6" s="181"/>
      <c r="F6" s="20" t="s">
        <v>22</v>
      </c>
      <c r="G6" s="20" t="s">
        <v>39</v>
      </c>
      <c r="H6" s="20" t="s">
        <v>24</v>
      </c>
      <c r="I6" s="20" t="s">
        <v>17</v>
      </c>
      <c r="J6" s="181"/>
      <c r="K6" s="181"/>
      <c r="L6" s="188"/>
      <c r="M6" s="87" t="s">
        <v>34</v>
      </c>
      <c r="N6" s="87" t="s">
        <v>35</v>
      </c>
      <c r="O6" s="181"/>
      <c r="P6" s="181"/>
      <c r="Q6" s="84" t="s">
        <v>23</v>
      </c>
      <c r="R6" s="181"/>
      <c r="S6" s="18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83</v>
      </c>
      <c r="C8" s="28" t="s">
        <v>32</v>
      </c>
      <c r="D8" s="29">
        <v>4.6500000000000004</v>
      </c>
      <c r="E8" s="28">
        <v>0.2</v>
      </c>
      <c r="F8" s="28"/>
      <c r="G8" s="28"/>
      <c r="H8" s="28"/>
      <c r="I8" s="31"/>
      <c r="J8" s="32">
        <f>I8+E8+D8</f>
        <v>4.8500000000000005</v>
      </c>
      <c r="K8" s="33">
        <f t="shared" ref="K8:K10" si="0">J8*1490000</f>
        <v>7226500.0000000009</v>
      </c>
      <c r="L8" s="28"/>
      <c r="M8" s="28"/>
      <c r="N8" s="35">
        <f t="shared" ref="N8:N10" si="1">(D8+E8+I8+G8)*1490000*40%</f>
        <v>2890600.0000000005</v>
      </c>
      <c r="O8" s="35">
        <f t="shared" ref="O8:O10" si="2">(D8+E8+I8+G8)*1490000*8%</f>
        <v>578120.00000000012</v>
      </c>
      <c r="P8" s="35">
        <f t="shared" ref="P8:P10" si="3">(D8+E8+I8+G8)*1.5%*1490000</f>
        <v>108397.50000000001</v>
      </c>
      <c r="Q8" s="35">
        <f t="shared" ref="Q8:Q10" si="4">(D8+E8+I8+G8)*1490000*1%</f>
        <v>72265.000000000015</v>
      </c>
      <c r="R8" s="33">
        <f>K8+M8+N8-O8-P8-Q8</f>
        <v>9358317.5000000019</v>
      </c>
      <c r="S8" s="28"/>
    </row>
    <row r="9" spans="1:19" ht="20.100000000000001" customHeight="1" x14ac:dyDescent="0.2">
      <c r="A9" s="28">
        <v>2</v>
      </c>
      <c r="B9" s="105" t="s">
        <v>85</v>
      </c>
      <c r="C9" s="39" t="s">
        <v>195</v>
      </c>
      <c r="D9" s="29">
        <v>2.66</v>
      </c>
      <c r="E9" s="28"/>
      <c r="F9" s="28"/>
      <c r="G9" s="28"/>
      <c r="H9" s="28"/>
      <c r="I9" s="31"/>
      <c r="J9" s="32">
        <f>I9+E9+D9</f>
        <v>2.66</v>
      </c>
      <c r="K9" s="33">
        <f t="shared" si="0"/>
        <v>3963400</v>
      </c>
      <c r="L9" s="28"/>
      <c r="M9" s="34">
        <v>149000</v>
      </c>
      <c r="N9" s="35">
        <f t="shared" si="1"/>
        <v>1585360</v>
      </c>
      <c r="O9" s="35">
        <f t="shared" si="2"/>
        <v>317072</v>
      </c>
      <c r="P9" s="35">
        <f t="shared" si="3"/>
        <v>59451</v>
      </c>
      <c r="Q9" s="35">
        <f t="shared" si="4"/>
        <v>39634</v>
      </c>
      <c r="R9" s="33">
        <f>K9+M9+N9-O9-P9-Q9</f>
        <v>5281603</v>
      </c>
      <c r="S9" s="28"/>
    </row>
    <row r="10" spans="1:19" ht="20.100000000000001" customHeight="1" x14ac:dyDescent="0.2">
      <c r="A10" s="28">
        <v>3</v>
      </c>
      <c r="B10" s="105" t="s">
        <v>86</v>
      </c>
      <c r="C10" s="39" t="s">
        <v>195</v>
      </c>
      <c r="D10" s="29">
        <v>2.66</v>
      </c>
      <c r="E10" s="28"/>
      <c r="F10" s="28"/>
      <c r="G10" s="28"/>
      <c r="H10" s="28"/>
      <c r="I10" s="31"/>
      <c r="J10" s="32">
        <f>I10+E10+D10</f>
        <v>2.66</v>
      </c>
      <c r="K10" s="33">
        <f t="shared" si="0"/>
        <v>3963400</v>
      </c>
      <c r="L10" s="28"/>
      <c r="M10" s="28"/>
      <c r="N10" s="35">
        <f t="shared" si="1"/>
        <v>1585360</v>
      </c>
      <c r="O10" s="35">
        <f t="shared" si="2"/>
        <v>317072</v>
      </c>
      <c r="P10" s="35">
        <f t="shared" si="3"/>
        <v>59451</v>
      </c>
      <c r="Q10" s="35">
        <f t="shared" si="4"/>
        <v>39634</v>
      </c>
      <c r="R10" s="33">
        <f>K10+M10+N10-O10-P10-Q10</f>
        <v>5132603</v>
      </c>
      <c r="S10" s="28"/>
    </row>
    <row r="11" spans="1:19" ht="21.95" customHeight="1" x14ac:dyDescent="0.2">
      <c r="A11" s="69"/>
      <c r="B11" s="69" t="s">
        <v>11</v>
      </c>
      <c r="C11" s="69"/>
      <c r="D11" s="70">
        <f>SUM(D8:D10)</f>
        <v>9.9700000000000006</v>
      </c>
      <c r="E11" s="70">
        <f>SUM(E8:E10)</f>
        <v>0.2</v>
      </c>
      <c r="F11" s="70">
        <f>SUM(F8:F10)</f>
        <v>0</v>
      </c>
      <c r="G11" s="70"/>
      <c r="H11" s="70"/>
      <c r="I11" s="71"/>
      <c r="J11" s="72">
        <f>SUM(J8:J10)</f>
        <v>10.170000000000002</v>
      </c>
      <c r="K11" s="69">
        <f>SUM(K8:K10)</f>
        <v>15153300</v>
      </c>
      <c r="L11" s="73"/>
      <c r="M11" s="69">
        <f t="shared" ref="M11:R11" si="5">SUM(M8:M10)</f>
        <v>149000</v>
      </c>
      <c r="N11" s="69">
        <f t="shared" si="5"/>
        <v>6061320</v>
      </c>
      <c r="O11" s="69">
        <f t="shared" si="5"/>
        <v>1212264</v>
      </c>
      <c r="P11" s="69">
        <f t="shared" si="5"/>
        <v>227299.5</v>
      </c>
      <c r="Q11" s="69">
        <f t="shared" si="5"/>
        <v>151533</v>
      </c>
      <c r="R11" s="69">
        <f t="shared" si="5"/>
        <v>19772523.5</v>
      </c>
      <c r="S11" s="69"/>
    </row>
    <row r="12" spans="1:19" ht="23.1" customHeight="1" x14ac:dyDescent="0.2">
      <c r="A12" s="74"/>
      <c r="B12" s="75" t="s">
        <v>198</v>
      </c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6"/>
    </row>
    <row r="13" spans="1:19" ht="18.75" customHeight="1" x14ac:dyDescent="0.2">
      <c r="A13" s="74"/>
      <c r="B13" s="77"/>
      <c r="C13" s="74"/>
      <c r="D13" s="74"/>
      <c r="E13" s="74"/>
      <c r="F13" s="74"/>
      <c r="G13" s="74"/>
      <c r="H13" s="74"/>
      <c r="I13" s="74"/>
      <c r="J13" s="74"/>
      <c r="K13" s="74"/>
      <c r="L13" s="78"/>
      <c r="M13" s="78"/>
      <c r="N13" s="78"/>
      <c r="O13" s="89"/>
      <c r="P13" s="174" t="s">
        <v>210</v>
      </c>
      <c r="Q13" s="174"/>
      <c r="R13" s="174"/>
      <c r="S13" s="79"/>
    </row>
    <row r="14" spans="1:19" ht="23.1" customHeight="1" x14ac:dyDescent="0.2">
      <c r="A14" s="74"/>
      <c r="B14" s="175" t="s">
        <v>50</v>
      </c>
      <c r="C14" s="175"/>
      <c r="D14" s="175"/>
      <c r="E14" s="74"/>
      <c r="F14" s="74"/>
      <c r="G14" s="74"/>
      <c r="H14" s="176" t="s">
        <v>51</v>
      </c>
      <c r="I14" s="176"/>
      <c r="J14" s="176"/>
      <c r="K14" s="176"/>
      <c r="L14" s="176"/>
      <c r="M14" s="96"/>
      <c r="N14" s="96"/>
      <c r="O14" s="95"/>
      <c r="P14" s="175" t="s">
        <v>16</v>
      </c>
      <c r="Q14" s="175"/>
      <c r="R14" s="175"/>
      <c r="S14" s="13"/>
    </row>
    <row r="15" spans="1:19" ht="23.1" customHeight="1" x14ac:dyDescent="0.2">
      <c r="A15" s="11"/>
      <c r="B15" s="178"/>
      <c r="C15" s="178"/>
      <c r="D15" s="178"/>
      <c r="E15" s="11"/>
      <c r="F15" s="11"/>
      <c r="G15" s="11"/>
      <c r="H15" s="182"/>
      <c r="I15" s="182"/>
      <c r="J15" s="182"/>
      <c r="K15" s="182"/>
      <c r="L15" s="182"/>
      <c r="M15" s="92"/>
      <c r="N15" s="92"/>
      <c r="O15" s="82"/>
      <c r="P15" s="178"/>
      <c r="Q15" s="178"/>
      <c r="R15" s="178"/>
      <c r="S15" s="81"/>
    </row>
    <row r="16" spans="1:19" s="113" customFormat="1" ht="23.1" customHeight="1" x14ac:dyDescent="0.2">
      <c r="A16" s="17"/>
      <c r="B16" s="172" t="s">
        <v>197</v>
      </c>
      <c r="C16" s="172"/>
      <c r="D16" s="172"/>
      <c r="E16" s="17"/>
      <c r="F16" s="17"/>
      <c r="G16" s="17"/>
      <c r="H16" s="17"/>
      <c r="I16" s="17"/>
      <c r="J16" s="17"/>
      <c r="K16" s="17"/>
      <c r="L16" s="111"/>
      <c r="M16" s="111"/>
      <c r="N16" s="111"/>
      <c r="O16" s="112"/>
      <c r="P16" s="172" t="s">
        <v>196</v>
      </c>
      <c r="Q16" s="172"/>
      <c r="R16" s="172"/>
      <c r="S16" s="17"/>
    </row>
    <row r="17" spans="1:19" ht="23.1" customHeight="1" x14ac:dyDescent="0.2">
      <c r="A17" s="14"/>
      <c r="B17" s="15"/>
      <c r="C17" s="15"/>
      <c r="D17" s="15"/>
      <c r="E17" s="14"/>
      <c r="F17" s="14"/>
      <c r="G17" s="14"/>
      <c r="H17" s="14"/>
      <c r="I17" s="14"/>
      <c r="J17" s="14"/>
      <c r="K17" s="14"/>
      <c r="L17" s="16"/>
      <c r="M17" s="16"/>
      <c r="N17" s="16"/>
      <c r="O17" s="15"/>
      <c r="P17" s="15"/>
      <c r="Q17" s="15"/>
      <c r="R17" s="14"/>
      <c r="S17" s="14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7"/>
      <c r="B19" s="172"/>
      <c r="C19" s="172"/>
      <c r="D19" s="172"/>
      <c r="E19" s="17"/>
      <c r="F19" s="17"/>
      <c r="G19" s="17"/>
      <c r="H19" s="172"/>
      <c r="I19" s="172"/>
      <c r="J19" s="172"/>
      <c r="K19" s="172"/>
      <c r="L19" s="172"/>
      <c r="M19" s="88"/>
      <c r="N19" s="88"/>
      <c r="O19" s="88"/>
      <c r="P19" s="172"/>
      <c r="Q19" s="172"/>
      <c r="R19" s="172"/>
      <c r="S19" s="88"/>
    </row>
    <row r="31" spans="1:19" ht="20.100000000000001" customHeight="1" x14ac:dyDescent="0.2">
      <c r="A31" s="7">
        <v>86</v>
      </c>
      <c r="B31" s="22" t="s">
        <v>30</v>
      </c>
      <c r="C31" s="1"/>
      <c r="D31" s="22">
        <v>2.66</v>
      </c>
      <c r="E31" s="2"/>
      <c r="F31" s="3"/>
      <c r="G31" s="3"/>
      <c r="H31" s="4"/>
      <c r="I31" s="8"/>
      <c r="J31" s="9">
        <f>I31+E31+D31</f>
        <v>2.66</v>
      </c>
      <c r="K31" s="10">
        <f>J31*1490000</f>
        <v>3963400</v>
      </c>
      <c r="L31" s="5"/>
      <c r="M31" s="5"/>
      <c r="N31" s="19">
        <f>(D31+E31+I31+G31)*1490000*40%</f>
        <v>1585360</v>
      </c>
      <c r="O31" s="19">
        <f>(D31+E31+I31+G31)*1490000*8%</f>
        <v>317072</v>
      </c>
      <c r="P31" s="19">
        <f>(D31+E31+I31+G31)*1.5%*1490000</f>
        <v>59451</v>
      </c>
      <c r="Q31" s="19">
        <f>(D31+E31+I31+G31)*1490000*1%</f>
        <v>39634</v>
      </c>
      <c r="R31" s="10">
        <f>K31+M31+N31-O31-P31-Q31</f>
        <v>5132603</v>
      </c>
      <c r="S31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19:D19"/>
    <mergeCell ref="H19:L19"/>
    <mergeCell ref="P19:R19"/>
    <mergeCell ref="P13:R13"/>
    <mergeCell ref="B14:D14"/>
    <mergeCell ref="H14:L14"/>
    <mergeCell ref="P14:R14"/>
    <mergeCell ref="B15:D15"/>
    <mergeCell ref="H15:L15"/>
    <mergeCell ref="P15:R15"/>
    <mergeCell ref="B16:D16"/>
    <mergeCell ref="P16:R16"/>
  </mergeCells>
  <pageMargins left="0.24" right="0.17" top="0.55000000000000004" bottom="0.43" header="0.83" footer="0.34"/>
  <pageSetup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zoomScale="130" zoomScaleNormal="130" workbookViewId="0">
      <selection activeCell="P14" sqref="P14:R14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3" t="s">
        <v>82</v>
      </c>
      <c r="B1" s="173"/>
      <c r="C1" s="173"/>
      <c r="D1" s="173"/>
      <c r="E1" s="173"/>
      <c r="F1" s="173"/>
      <c r="G1" s="173"/>
      <c r="H1" s="173"/>
      <c r="I1" s="17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7" t="s">
        <v>38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81"/>
    </row>
    <row r="3" spans="1:19" ht="23.1" customHeight="1" x14ac:dyDescent="0.2">
      <c r="A3" s="178" t="s">
        <v>202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24"/>
    </row>
    <row r="4" spans="1:19" ht="29.25" customHeight="1" x14ac:dyDescent="0.2">
      <c r="A4" s="179" t="s">
        <v>0</v>
      </c>
      <c r="B4" s="179" t="s">
        <v>1</v>
      </c>
      <c r="C4" s="179" t="s">
        <v>2</v>
      </c>
      <c r="D4" s="183" t="s">
        <v>3</v>
      </c>
      <c r="E4" s="184"/>
      <c r="F4" s="184"/>
      <c r="G4" s="184"/>
      <c r="H4" s="184"/>
      <c r="I4" s="184"/>
      <c r="J4" s="184"/>
      <c r="K4" s="185"/>
      <c r="L4" s="186" t="s">
        <v>21</v>
      </c>
      <c r="M4" s="189" t="s">
        <v>33</v>
      </c>
      <c r="N4" s="190"/>
      <c r="O4" s="183" t="s">
        <v>4</v>
      </c>
      <c r="P4" s="184"/>
      <c r="Q4" s="86"/>
      <c r="R4" s="179" t="s">
        <v>5</v>
      </c>
      <c r="S4" s="179" t="s">
        <v>52</v>
      </c>
    </row>
    <row r="5" spans="1:19" ht="23.1" customHeight="1" x14ac:dyDescent="0.2">
      <c r="A5" s="180"/>
      <c r="B5" s="180"/>
      <c r="C5" s="180"/>
      <c r="D5" s="179" t="s">
        <v>6</v>
      </c>
      <c r="E5" s="179" t="s">
        <v>7</v>
      </c>
      <c r="F5" s="20"/>
      <c r="G5" s="85"/>
      <c r="H5" s="184"/>
      <c r="I5" s="185"/>
      <c r="J5" s="179" t="s">
        <v>8</v>
      </c>
      <c r="K5" s="179" t="s">
        <v>46</v>
      </c>
      <c r="L5" s="187"/>
      <c r="M5" s="191"/>
      <c r="N5" s="192"/>
      <c r="O5" s="179" t="s">
        <v>9</v>
      </c>
      <c r="P5" s="179" t="s">
        <v>10</v>
      </c>
      <c r="Q5" s="83"/>
      <c r="R5" s="180"/>
      <c r="S5" s="180"/>
    </row>
    <row r="6" spans="1:19" ht="35.25" customHeight="1" x14ac:dyDescent="0.2">
      <c r="A6" s="181"/>
      <c r="B6" s="181"/>
      <c r="C6" s="181"/>
      <c r="D6" s="181"/>
      <c r="E6" s="181"/>
      <c r="F6" s="20" t="s">
        <v>22</v>
      </c>
      <c r="G6" s="20" t="s">
        <v>39</v>
      </c>
      <c r="H6" s="20" t="s">
        <v>24</v>
      </c>
      <c r="I6" s="20" t="s">
        <v>17</v>
      </c>
      <c r="J6" s="181"/>
      <c r="K6" s="181"/>
      <c r="L6" s="188"/>
      <c r="M6" s="87" t="s">
        <v>34</v>
      </c>
      <c r="N6" s="87" t="s">
        <v>35</v>
      </c>
      <c r="O6" s="181"/>
      <c r="P6" s="181"/>
      <c r="Q6" s="84" t="s">
        <v>23</v>
      </c>
      <c r="R6" s="181"/>
      <c r="S6" s="18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89</v>
      </c>
      <c r="C8" s="28" t="s">
        <v>32</v>
      </c>
      <c r="D8" s="29">
        <v>3.66</v>
      </c>
      <c r="E8" s="28">
        <v>0.2</v>
      </c>
      <c r="F8" s="28"/>
      <c r="G8" s="28"/>
      <c r="H8" s="28"/>
      <c r="I8" s="31"/>
      <c r="J8" s="32">
        <f>I8+E8+D8</f>
        <v>3.8600000000000003</v>
      </c>
      <c r="K8" s="33">
        <f t="shared" ref="K8" si="0">J8*1490000</f>
        <v>5751400.0000000009</v>
      </c>
      <c r="L8" s="28"/>
      <c r="M8" s="28"/>
      <c r="N8" s="35">
        <f t="shared" ref="N8:N11" si="1">(D8+E8+I8+G8)*1490000*40%</f>
        <v>2300560.0000000005</v>
      </c>
      <c r="O8" s="35">
        <f t="shared" ref="O8:O11" si="2">(D8+E8+I8+G8)*1490000*8%</f>
        <v>460112.00000000006</v>
      </c>
      <c r="P8" s="35">
        <f t="shared" ref="P8:P11" si="3">(D8+E8+I8+G8)*1.5%*1490000</f>
        <v>86271</v>
      </c>
      <c r="Q8" s="35">
        <f t="shared" ref="Q8:Q11" si="4">(D8+E8+I8+G8)*1490000*1%</f>
        <v>57514.000000000007</v>
      </c>
      <c r="R8" s="33">
        <f>K8+M8+N8-O8-P8-Q8</f>
        <v>7448063.0000000019</v>
      </c>
      <c r="S8" s="28"/>
    </row>
    <row r="9" spans="1:19" ht="20.100000000000001" customHeight="1" x14ac:dyDescent="0.2">
      <c r="A9" s="28">
        <v>2</v>
      </c>
      <c r="B9" s="105" t="s">
        <v>90</v>
      </c>
      <c r="C9" s="28" t="s">
        <v>42</v>
      </c>
      <c r="D9" s="29">
        <v>4.0599999999999996</v>
      </c>
      <c r="E9" s="28">
        <v>0.15</v>
      </c>
      <c r="F9" s="28"/>
      <c r="G9" s="28"/>
      <c r="H9" s="30">
        <v>0.1</v>
      </c>
      <c r="I9" s="31">
        <f t="shared" ref="I9" si="5">D9*H9</f>
        <v>0.40599999999999997</v>
      </c>
      <c r="J9" s="32">
        <f>I9+E9+D9</f>
        <v>4.6159999999999997</v>
      </c>
      <c r="K9" s="33">
        <f t="shared" ref="K9:K11" si="6">J9*1490000</f>
        <v>6877839.9999999991</v>
      </c>
      <c r="L9" s="28"/>
      <c r="M9" s="28"/>
      <c r="N9" s="35">
        <f t="shared" si="1"/>
        <v>2751136</v>
      </c>
      <c r="O9" s="35">
        <f t="shared" si="2"/>
        <v>550227.19999999995</v>
      </c>
      <c r="P9" s="35">
        <f t="shared" si="3"/>
        <v>103167.59999999999</v>
      </c>
      <c r="Q9" s="35">
        <f t="shared" si="4"/>
        <v>68778.399999999994</v>
      </c>
      <c r="R9" s="33">
        <f>K9+M9+N9-O9-P9-Q9</f>
        <v>8906802.8000000007</v>
      </c>
      <c r="S9" s="28"/>
    </row>
    <row r="10" spans="1:19" ht="20.100000000000001" customHeight="1" x14ac:dyDescent="0.2">
      <c r="A10" s="28">
        <v>3</v>
      </c>
      <c r="B10" s="105" t="s">
        <v>91</v>
      </c>
      <c r="C10" s="39" t="s">
        <v>195</v>
      </c>
      <c r="D10" s="29">
        <v>2.46</v>
      </c>
      <c r="E10" s="28"/>
      <c r="F10" s="28"/>
      <c r="G10" s="28"/>
      <c r="H10" s="28"/>
      <c r="I10" s="31"/>
      <c r="J10" s="32">
        <f>I10+E10+D10</f>
        <v>2.46</v>
      </c>
      <c r="K10" s="33">
        <f t="shared" si="6"/>
        <v>3665400</v>
      </c>
      <c r="L10" s="28"/>
      <c r="M10" s="34"/>
      <c r="N10" s="35">
        <f t="shared" si="1"/>
        <v>1466160</v>
      </c>
      <c r="O10" s="35">
        <f t="shared" si="2"/>
        <v>293232</v>
      </c>
      <c r="P10" s="35">
        <f t="shared" si="3"/>
        <v>54980.999999999993</v>
      </c>
      <c r="Q10" s="35">
        <f t="shared" si="4"/>
        <v>36654</v>
      </c>
      <c r="R10" s="33">
        <f>K10+M10+N10-O10-P10-Q10</f>
        <v>4746693</v>
      </c>
      <c r="S10" s="28"/>
    </row>
    <row r="11" spans="1:19" ht="20.100000000000001" customHeight="1" x14ac:dyDescent="0.2">
      <c r="A11" s="28">
        <v>4</v>
      </c>
      <c r="B11" s="105" t="s">
        <v>92</v>
      </c>
      <c r="C11" s="39" t="s">
        <v>195</v>
      </c>
      <c r="D11" s="29">
        <v>2.86</v>
      </c>
      <c r="E11" s="28"/>
      <c r="F11" s="28"/>
      <c r="G11" s="28"/>
      <c r="H11" s="28"/>
      <c r="I11" s="31"/>
      <c r="J11" s="32">
        <f>I11+E11+D11</f>
        <v>2.86</v>
      </c>
      <c r="K11" s="33">
        <f t="shared" si="6"/>
        <v>4261400</v>
      </c>
      <c r="L11" s="28"/>
      <c r="M11" s="34">
        <v>149000</v>
      </c>
      <c r="N11" s="35">
        <f t="shared" si="1"/>
        <v>1704560</v>
      </c>
      <c r="O11" s="35">
        <f t="shared" si="2"/>
        <v>340912</v>
      </c>
      <c r="P11" s="35">
        <f t="shared" si="3"/>
        <v>63920.999999999993</v>
      </c>
      <c r="Q11" s="35">
        <f t="shared" si="4"/>
        <v>42614</v>
      </c>
      <c r="R11" s="33">
        <f>K11+M11+N11-O11-P11-Q11</f>
        <v>5667513</v>
      </c>
      <c r="S11" s="28"/>
    </row>
    <row r="12" spans="1:19" ht="21.95" customHeight="1" x14ac:dyDescent="0.2">
      <c r="A12" s="69"/>
      <c r="B12" s="69" t="s">
        <v>11</v>
      </c>
      <c r="C12" s="69"/>
      <c r="D12" s="70">
        <f>SUM(D8:D11)</f>
        <v>13.04</v>
      </c>
      <c r="E12" s="70">
        <f>SUM(E8:E11)</f>
        <v>0.35</v>
      </c>
      <c r="F12" s="70">
        <f>SUM(F8:F11)</f>
        <v>0</v>
      </c>
      <c r="G12" s="70"/>
      <c r="H12" s="70"/>
      <c r="I12" s="71">
        <f>SUM(I8:I11)</f>
        <v>0.40599999999999997</v>
      </c>
      <c r="J12" s="72">
        <f>SUM(J8:J11)</f>
        <v>13.795999999999999</v>
      </c>
      <c r="K12" s="69">
        <f>SUM(K8:K11)</f>
        <v>20556040</v>
      </c>
      <c r="L12" s="73"/>
      <c r="M12" s="69">
        <f t="shared" ref="M12:R12" si="7">SUM(M8:M11)</f>
        <v>149000</v>
      </c>
      <c r="N12" s="69">
        <f t="shared" si="7"/>
        <v>8222416</v>
      </c>
      <c r="O12" s="69">
        <f t="shared" si="7"/>
        <v>1644483.2</v>
      </c>
      <c r="P12" s="69">
        <f t="shared" si="7"/>
        <v>308340.59999999998</v>
      </c>
      <c r="Q12" s="69">
        <f t="shared" si="7"/>
        <v>205560.4</v>
      </c>
      <c r="R12" s="69">
        <f t="shared" si="7"/>
        <v>26769071.800000004</v>
      </c>
      <c r="S12" s="69"/>
    </row>
    <row r="13" spans="1:19" ht="23.1" customHeight="1" x14ac:dyDescent="0.2">
      <c r="A13" s="74"/>
      <c r="B13" s="75" t="s">
        <v>87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74" t="s">
        <v>210</v>
      </c>
      <c r="Q14" s="174"/>
      <c r="R14" s="174"/>
      <c r="S14" s="79"/>
    </row>
    <row r="15" spans="1:19" ht="23.1" customHeight="1" x14ac:dyDescent="0.2">
      <c r="A15" s="74"/>
      <c r="B15" s="175" t="s">
        <v>50</v>
      </c>
      <c r="C15" s="175"/>
      <c r="D15" s="175"/>
      <c r="E15" s="74"/>
      <c r="F15" s="74"/>
      <c r="G15" s="74"/>
      <c r="H15" s="176" t="s">
        <v>51</v>
      </c>
      <c r="I15" s="176"/>
      <c r="J15" s="176"/>
      <c r="K15" s="176"/>
      <c r="L15" s="176"/>
      <c r="M15" s="96"/>
      <c r="N15" s="96"/>
      <c r="O15" s="95"/>
      <c r="P15" s="175" t="s">
        <v>16</v>
      </c>
      <c r="Q15" s="175"/>
      <c r="R15" s="175"/>
      <c r="S15" s="13"/>
    </row>
    <row r="16" spans="1:19" ht="23.1" customHeight="1" x14ac:dyDescent="0.2">
      <c r="A16" s="11"/>
      <c r="B16" s="178"/>
      <c r="C16" s="178"/>
      <c r="D16" s="178"/>
      <c r="E16" s="11"/>
      <c r="F16" s="11"/>
      <c r="G16" s="11"/>
      <c r="H16" s="182"/>
      <c r="I16" s="182"/>
      <c r="J16" s="182"/>
      <c r="K16" s="182"/>
      <c r="L16" s="182"/>
      <c r="M16" s="92"/>
      <c r="N16" s="92"/>
      <c r="O16" s="82"/>
      <c r="P16" s="178"/>
      <c r="Q16" s="178"/>
      <c r="R16" s="178"/>
      <c r="S16" s="81"/>
    </row>
    <row r="17" spans="1:19" s="113" customFormat="1" ht="23.1" customHeight="1" x14ac:dyDescent="0.2">
      <c r="A17" s="17"/>
      <c r="B17" s="172" t="s">
        <v>197</v>
      </c>
      <c r="C17" s="172"/>
      <c r="D17" s="172"/>
      <c r="E17" s="17"/>
      <c r="F17" s="17"/>
      <c r="G17" s="17"/>
      <c r="H17" s="17"/>
      <c r="I17" s="17"/>
      <c r="J17" s="17"/>
      <c r="K17" s="17"/>
      <c r="L17" s="111"/>
      <c r="M17" s="111"/>
      <c r="N17" s="111"/>
      <c r="O17" s="112"/>
      <c r="P17" s="172" t="s">
        <v>196</v>
      </c>
      <c r="Q17" s="172"/>
      <c r="R17" s="172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72"/>
      <c r="C20" s="172"/>
      <c r="D20" s="172"/>
      <c r="E20" s="17"/>
      <c r="F20" s="17"/>
      <c r="G20" s="17"/>
      <c r="H20" s="172"/>
      <c r="I20" s="172"/>
      <c r="J20" s="172"/>
      <c r="K20" s="172"/>
      <c r="L20" s="172"/>
      <c r="M20" s="88"/>
      <c r="N20" s="88"/>
      <c r="O20" s="88"/>
      <c r="P20" s="172"/>
      <c r="Q20" s="172"/>
      <c r="R20" s="172"/>
      <c r="S20" s="88"/>
    </row>
    <row r="32" spans="1:19" ht="20.100000000000001" customHeight="1" x14ac:dyDescent="0.2">
      <c r="A32" s="7">
        <v>86</v>
      </c>
      <c r="B32" s="22" t="s">
        <v>30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zoomScale="130" zoomScaleNormal="130" workbookViewId="0">
      <selection activeCell="P14" sqref="P14:R14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3" t="s">
        <v>88</v>
      </c>
      <c r="B1" s="173"/>
      <c r="C1" s="173"/>
      <c r="D1" s="173"/>
      <c r="E1" s="173"/>
      <c r="F1" s="173"/>
      <c r="G1" s="173"/>
      <c r="H1" s="173"/>
      <c r="I1" s="17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7" t="s">
        <v>38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81"/>
    </row>
    <row r="3" spans="1:19" ht="23.1" customHeight="1" x14ac:dyDescent="0.2">
      <c r="A3" s="178" t="s">
        <v>202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24"/>
    </row>
    <row r="4" spans="1:19" ht="29.25" customHeight="1" x14ac:dyDescent="0.2">
      <c r="A4" s="179" t="s">
        <v>0</v>
      </c>
      <c r="B4" s="179" t="s">
        <v>1</v>
      </c>
      <c r="C4" s="179" t="s">
        <v>2</v>
      </c>
      <c r="D4" s="183" t="s">
        <v>3</v>
      </c>
      <c r="E4" s="184"/>
      <c r="F4" s="184"/>
      <c r="G4" s="184"/>
      <c r="H4" s="184"/>
      <c r="I4" s="184"/>
      <c r="J4" s="184"/>
      <c r="K4" s="185"/>
      <c r="L4" s="186" t="s">
        <v>21</v>
      </c>
      <c r="M4" s="189" t="s">
        <v>33</v>
      </c>
      <c r="N4" s="190"/>
      <c r="O4" s="183" t="s">
        <v>4</v>
      </c>
      <c r="P4" s="184"/>
      <c r="Q4" s="86"/>
      <c r="R4" s="179" t="s">
        <v>5</v>
      </c>
      <c r="S4" s="179" t="s">
        <v>52</v>
      </c>
    </row>
    <row r="5" spans="1:19" ht="23.1" customHeight="1" x14ac:dyDescent="0.2">
      <c r="A5" s="180"/>
      <c r="B5" s="180"/>
      <c r="C5" s="180"/>
      <c r="D5" s="179" t="s">
        <v>6</v>
      </c>
      <c r="E5" s="179" t="s">
        <v>7</v>
      </c>
      <c r="F5" s="20"/>
      <c r="G5" s="85"/>
      <c r="H5" s="184"/>
      <c r="I5" s="185"/>
      <c r="J5" s="179" t="s">
        <v>8</v>
      </c>
      <c r="K5" s="179" t="s">
        <v>46</v>
      </c>
      <c r="L5" s="187"/>
      <c r="M5" s="191"/>
      <c r="N5" s="192"/>
      <c r="O5" s="179" t="s">
        <v>9</v>
      </c>
      <c r="P5" s="179" t="s">
        <v>10</v>
      </c>
      <c r="Q5" s="83"/>
      <c r="R5" s="180"/>
      <c r="S5" s="180"/>
    </row>
    <row r="6" spans="1:19" ht="35.25" customHeight="1" x14ac:dyDescent="0.2">
      <c r="A6" s="181"/>
      <c r="B6" s="181"/>
      <c r="C6" s="181"/>
      <c r="D6" s="181"/>
      <c r="E6" s="181"/>
      <c r="F6" s="20" t="s">
        <v>22</v>
      </c>
      <c r="G6" s="20" t="s">
        <v>39</v>
      </c>
      <c r="H6" s="20" t="s">
        <v>24</v>
      </c>
      <c r="I6" s="20" t="s">
        <v>17</v>
      </c>
      <c r="J6" s="181"/>
      <c r="K6" s="181"/>
      <c r="L6" s="188"/>
      <c r="M6" s="87" t="s">
        <v>34</v>
      </c>
      <c r="N6" s="87" t="s">
        <v>35</v>
      </c>
      <c r="O6" s="181"/>
      <c r="P6" s="181"/>
      <c r="Q6" s="84" t="s">
        <v>23</v>
      </c>
      <c r="R6" s="181"/>
      <c r="S6" s="18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94</v>
      </c>
      <c r="C8" s="28" t="s">
        <v>32</v>
      </c>
      <c r="D8" s="29">
        <v>4.0599999999999996</v>
      </c>
      <c r="E8" s="28">
        <v>0.2</v>
      </c>
      <c r="F8" s="28"/>
      <c r="G8" s="28"/>
      <c r="H8" s="30">
        <v>0.08</v>
      </c>
      <c r="I8" s="31">
        <f t="shared" ref="I8:I9" si="0">D8*H8</f>
        <v>0.32479999999999998</v>
      </c>
      <c r="J8" s="32">
        <f>I8+E8+D8</f>
        <v>4.5847999999999995</v>
      </c>
      <c r="K8" s="33">
        <f t="shared" ref="K8:K11" si="1">J8*1490000</f>
        <v>6831351.9999999991</v>
      </c>
      <c r="L8" s="28"/>
      <c r="M8" s="28"/>
      <c r="N8" s="35">
        <f t="shared" ref="N8:N11" si="2">(D8+E8+I8+G8)*1490000*40%</f>
        <v>2732540.8</v>
      </c>
      <c r="O8" s="35">
        <f t="shared" ref="O8:O11" si="3">(D8+E8+I8+G8)*1490000*8%</f>
        <v>546508.15999999992</v>
      </c>
      <c r="P8" s="35">
        <f t="shared" ref="P8:P11" si="4">(D8+E8+I8+G8)*1.5%*1490000</f>
        <v>102470.27999999998</v>
      </c>
      <c r="Q8" s="35">
        <f t="shared" ref="Q8:Q11" si="5">(D8+E8+I8+G8)*1490000*1%</f>
        <v>68313.51999999999</v>
      </c>
      <c r="R8" s="33">
        <f>K8+M8+N8-O8-P8-Q8</f>
        <v>8846600.8399999999</v>
      </c>
      <c r="S8" s="28"/>
    </row>
    <row r="9" spans="1:19" ht="20.100000000000001" customHeight="1" x14ac:dyDescent="0.2">
      <c r="A9" s="28">
        <v>2</v>
      </c>
      <c r="B9" s="105" t="s">
        <v>95</v>
      </c>
      <c r="C9" s="39" t="s">
        <v>195</v>
      </c>
      <c r="D9" s="29">
        <v>4.0599999999999996</v>
      </c>
      <c r="E9" s="40"/>
      <c r="F9" s="41"/>
      <c r="G9" s="41"/>
      <c r="H9" s="30">
        <v>0.08</v>
      </c>
      <c r="I9" s="31">
        <f t="shared" si="0"/>
        <v>0.32479999999999998</v>
      </c>
      <c r="J9" s="32">
        <f>I9+E9+D9</f>
        <v>4.3847999999999994</v>
      </c>
      <c r="K9" s="33">
        <f t="shared" si="1"/>
        <v>6533351.9999999991</v>
      </c>
      <c r="L9" s="34"/>
      <c r="M9" s="34"/>
      <c r="N9" s="35">
        <f t="shared" si="2"/>
        <v>2613340.7999999998</v>
      </c>
      <c r="O9" s="35">
        <f t="shared" si="3"/>
        <v>522668.15999999992</v>
      </c>
      <c r="P9" s="35">
        <f t="shared" si="4"/>
        <v>98000.27999999997</v>
      </c>
      <c r="Q9" s="35">
        <f t="shared" si="5"/>
        <v>65333.51999999999</v>
      </c>
      <c r="R9" s="33">
        <f>K9+M9+N9-O9-P9-Q9</f>
        <v>8460690.8399999999</v>
      </c>
      <c r="S9" s="42"/>
    </row>
    <row r="10" spans="1:19" ht="20.100000000000001" customHeight="1" x14ac:dyDescent="0.2">
      <c r="A10" s="28">
        <v>3</v>
      </c>
      <c r="B10" s="105" t="s">
        <v>96</v>
      </c>
      <c r="C10" s="39" t="s">
        <v>195</v>
      </c>
      <c r="D10" s="29">
        <v>2.86</v>
      </c>
      <c r="E10" s="40"/>
      <c r="F10" s="41"/>
      <c r="G10" s="41"/>
      <c r="H10" s="43"/>
      <c r="I10" s="31"/>
      <c r="J10" s="32">
        <f>I10+E10+D10</f>
        <v>2.86</v>
      </c>
      <c r="K10" s="33">
        <f>J10*1490000</f>
        <v>4261400</v>
      </c>
      <c r="L10" s="34"/>
      <c r="M10" s="34"/>
      <c r="N10" s="35">
        <f>(D10+E10+I10+G10)*1490000*40%</f>
        <v>1704560</v>
      </c>
      <c r="O10" s="35">
        <f>(D10+E10+I10+G10)*1490000*8%</f>
        <v>340912</v>
      </c>
      <c r="P10" s="35">
        <f>(D10+E10+I10+G10)*1.5%*1490000</f>
        <v>63920.999999999993</v>
      </c>
      <c r="Q10" s="35">
        <f>(D10+E10+I10+G10)*1490000*1%</f>
        <v>42614</v>
      </c>
      <c r="R10" s="33">
        <f>K10+M10+N10-O10-P10-Q10</f>
        <v>5518513</v>
      </c>
      <c r="S10" s="42"/>
    </row>
    <row r="11" spans="1:19" ht="20.100000000000001" customHeight="1" x14ac:dyDescent="0.2">
      <c r="A11" s="28">
        <v>4</v>
      </c>
      <c r="B11" s="105" t="s">
        <v>97</v>
      </c>
      <c r="C11" s="39" t="s">
        <v>195</v>
      </c>
      <c r="D11" s="29">
        <v>3.96</v>
      </c>
      <c r="E11" s="40"/>
      <c r="F11" s="41"/>
      <c r="G11" s="41"/>
      <c r="H11" s="43"/>
      <c r="I11" s="31"/>
      <c r="J11" s="32">
        <f>I11+E11+D11</f>
        <v>3.96</v>
      </c>
      <c r="K11" s="33">
        <f t="shared" si="1"/>
        <v>5900400</v>
      </c>
      <c r="L11" s="34"/>
      <c r="M11" s="34">
        <v>149000</v>
      </c>
      <c r="N11" s="35">
        <f t="shared" si="2"/>
        <v>2360160</v>
      </c>
      <c r="O11" s="35">
        <f t="shared" si="3"/>
        <v>472032</v>
      </c>
      <c r="P11" s="35">
        <f t="shared" si="4"/>
        <v>88505.999999999985</v>
      </c>
      <c r="Q11" s="35">
        <f t="shared" si="5"/>
        <v>59004</v>
      </c>
      <c r="R11" s="33">
        <f>K11+M11+N11-O11-P11-Q11</f>
        <v>7790018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14.939999999999998</v>
      </c>
      <c r="E12" s="70">
        <f>SUM(E8:E11)</f>
        <v>0.2</v>
      </c>
      <c r="F12" s="70">
        <f>SUM(F8:F11)</f>
        <v>0</v>
      </c>
      <c r="G12" s="70"/>
      <c r="H12" s="70"/>
      <c r="I12" s="71">
        <f>SUM(I8:I11)</f>
        <v>0.64959999999999996</v>
      </c>
      <c r="J12" s="72">
        <f>SUM(J8:J11)</f>
        <v>15.7896</v>
      </c>
      <c r="K12" s="69">
        <f>SUM(K8:K11)</f>
        <v>23526504</v>
      </c>
      <c r="L12" s="73"/>
      <c r="M12" s="69">
        <f t="shared" ref="M12:R12" si="6">SUM(M8:M11)</f>
        <v>149000</v>
      </c>
      <c r="N12" s="69">
        <f t="shared" si="6"/>
        <v>9410601.5999999996</v>
      </c>
      <c r="O12" s="69">
        <f t="shared" si="6"/>
        <v>1882120.3199999998</v>
      </c>
      <c r="P12" s="69">
        <f t="shared" si="6"/>
        <v>352897.55999999994</v>
      </c>
      <c r="Q12" s="69">
        <f t="shared" si="6"/>
        <v>235265.03999999998</v>
      </c>
      <c r="R12" s="69">
        <f t="shared" si="6"/>
        <v>30615822.68</v>
      </c>
      <c r="S12" s="69"/>
    </row>
    <row r="13" spans="1:19" ht="23.1" customHeight="1" x14ac:dyDescent="0.2">
      <c r="A13" s="74"/>
      <c r="B13" s="75" t="s">
        <v>93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74" t="s">
        <v>210</v>
      </c>
      <c r="Q14" s="174"/>
      <c r="R14" s="174"/>
      <c r="S14" s="79"/>
    </row>
    <row r="15" spans="1:19" ht="23.1" customHeight="1" x14ac:dyDescent="0.2">
      <c r="A15" s="74"/>
      <c r="B15" s="175" t="s">
        <v>50</v>
      </c>
      <c r="C15" s="175"/>
      <c r="D15" s="175"/>
      <c r="E15" s="74"/>
      <c r="F15" s="74"/>
      <c r="G15" s="74"/>
      <c r="H15" s="176" t="s">
        <v>51</v>
      </c>
      <c r="I15" s="176"/>
      <c r="J15" s="176"/>
      <c r="K15" s="176"/>
      <c r="L15" s="176"/>
      <c r="M15" s="96"/>
      <c r="N15" s="96"/>
      <c r="O15" s="95"/>
      <c r="P15" s="175" t="s">
        <v>16</v>
      </c>
      <c r="Q15" s="175"/>
      <c r="R15" s="175"/>
      <c r="S15" s="13"/>
    </row>
    <row r="16" spans="1:19" ht="23.1" customHeight="1" x14ac:dyDescent="0.2">
      <c r="A16" s="11"/>
      <c r="B16" s="178"/>
      <c r="C16" s="178"/>
      <c r="D16" s="178"/>
      <c r="E16" s="11"/>
      <c r="F16" s="11"/>
      <c r="G16" s="11"/>
      <c r="H16" s="182"/>
      <c r="I16" s="182"/>
      <c r="J16" s="182"/>
      <c r="K16" s="182"/>
      <c r="L16" s="182"/>
      <c r="M16" s="92"/>
      <c r="N16" s="92"/>
      <c r="O16" s="82"/>
      <c r="P16" s="178"/>
      <c r="Q16" s="178"/>
      <c r="R16" s="178"/>
      <c r="S16" s="81"/>
    </row>
    <row r="17" spans="1:19" s="113" customFormat="1" ht="23.1" customHeight="1" x14ac:dyDescent="0.2">
      <c r="A17" s="17"/>
      <c r="B17" s="172" t="s">
        <v>197</v>
      </c>
      <c r="C17" s="172"/>
      <c r="D17" s="172"/>
      <c r="E17" s="17"/>
      <c r="F17" s="17"/>
      <c r="G17" s="17"/>
      <c r="H17" s="17"/>
      <c r="I17" s="17"/>
      <c r="J17" s="17"/>
      <c r="K17" s="17"/>
      <c r="L17" s="111"/>
      <c r="M17" s="111"/>
      <c r="N17" s="111"/>
      <c r="O17" s="112"/>
      <c r="P17" s="172" t="s">
        <v>196</v>
      </c>
      <c r="Q17" s="172"/>
      <c r="R17" s="172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72"/>
      <c r="C20" s="172"/>
      <c r="D20" s="172"/>
      <c r="E20" s="17"/>
      <c r="F20" s="17"/>
      <c r="G20" s="17"/>
      <c r="H20" s="172"/>
      <c r="I20" s="172"/>
      <c r="J20" s="172"/>
      <c r="K20" s="172"/>
      <c r="L20" s="172"/>
      <c r="M20" s="88"/>
      <c r="N20" s="88"/>
      <c r="O20" s="88"/>
      <c r="P20" s="172"/>
      <c r="Q20" s="172"/>
      <c r="R20" s="172"/>
      <c r="S20" s="88"/>
    </row>
    <row r="32" spans="1:19" ht="20.100000000000001" customHeight="1" x14ac:dyDescent="0.2">
      <c r="A32" s="7">
        <v>86</v>
      </c>
      <c r="B32" s="22" t="s">
        <v>30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"/>
  <sheetViews>
    <sheetView topLeftCell="A4" zoomScale="130" zoomScaleNormal="130" workbookViewId="0">
      <selection activeCell="P16" sqref="P16:R16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3" t="s">
        <v>98</v>
      </c>
      <c r="B1" s="173"/>
      <c r="C1" s="173"/>
      <c r="D1" s="173"/>
      <c r="E1" s="173"/>
      <c r="F1" s="173"/>
      <c r="G1" s="173"/>
      <c r="H1" s="173"/>
      <c r="I1" s="17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7" t="s">
        <v>38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81"/>
    </row>
    <row r="3" spans="1:19" ht="23.1" customHeight="1" x14ac:dyDescent="0.2">
      <c r="A3" s="178" t="s">
        <v>202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24"/>
    </row>
    <row r="4" spans="1:19" ht="29.25" customHeight="1" x14ac:dyDescent="0.2">
      <c r="A4" s="179" t="s">
        <v>0</v>
      </c>
      <c r="B4" s="179" t="s">
        <v>1</v>
      </c>
      <c r="C4" s="179" t="s">
        <v>2</v>
      </c>
      <c r="D4" s="183" t="s">
        <v>3</v>
      </c>
      <c r="E4" s="184"/>
      <c r="F4" s="184"/>
      <c r="G4" s="184"/>
      <c r="H4" s="184"/>
      <c r="I4" s="184"/>
      <c r="J4" s="184"/>
      <c r="K4" s="185"/>
      <c r="L4" s="186" t="s">
        <v>21</v>
      </c>
      <c r="M4" s="189" t="s">
        <v>33</v>
      </c>
      <c r="N4" s="190"/>
      <c r="O4" s="183" t="s">
        <v>4</v>
      </c>
      <c r="P4" s="184"/>
      <c r="Q4" s="86"/>
      <c r="R4" s="179" t="s">
        <v>5</v>
      </c>
      <c r="S4" s="179" t="s">
        <v>52</v>
      </c>
    </row>
    <row r="5" spans="1:19" ht="23.1" customHeight="1" x14ac:dyDescent="0.2">
      <c r="A5" s="180"/>
      <c r="B5" s="180"/>
      <c r="C5" s="180"/>
      <c r="D5" s="179" t="s">
        <v>6</v>
      </c>
      <c r="E5" s="179" t="s">
        <v>7</v>
      </c>
      <c r="F5" s="20"/>
      <c r="G5" s="85"/>
      <c r="H5" s="184"/>
      <c r="I5" s="185"/>
      <c r="J5" s="179" t="s">
        <v>8</v>
      </c>
      <c r="K5" s="179" t="s">
        <v>46</v>
      </c>
      <c r="L5" s="187"/>
      <c r="M5" s="191"/>
      <c r="N5" s="192"/>
      <c r="O5" s="179" t="s">
        <v>9</v>
      </c>
      <c r="P5" s="179" t="s">
        <v>10</v>
      </c>
      <c r="Q5" s="83"/>
      <c r="R5" s="180"/>
      <c r="S5" s="180"/>
    </row>
    <row r="6" spans="1:19" ht="35.25" customHeight="1" x14ac:dyDescent="0.2">
      <c r="A6" s="181"/>
      <c r="B6" s="181"/>
      <c r="C6" s="181"/>
      <c r="D6" s="181"/>
      <c r="E6" s="181"/>
      <c r="F6" s="20" t="s">
        <v>22</v>
      </c>
      <c r="G6" s="20" t="s">
        <v>39</v>
      </c>
      <c r="H6" s="20" t="s">
        <v>24</v>
      </c>
      <c r="I6" s="20" t="s">
        <v>17</v>
      </c>
      <c r="J6" s="181"/>
      <c r="K6" s="181"/>
      <c r="L6" s="188"/>
      <c r="M6" s="87" t="s">
        <v>34</v>
      </c>
      <c r="N6" s="87" t="s">
        <v>35</v>
      </c>
      <c r="O6" s="181"/>
      <c r="P6" s="181"/>
      <c r="Q6" s="84" t="s">
        <v>23</v>
      </c>
      <c r="R6" s="181"/>
      <c r="S6" s="18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99</v>
      </c>
      <c r="C8" s="28" t="s">
        <v>32</v>
      </c>
      <c r="D8" s="29">
        <v>4.6500000000000004</v>
      </c>
      <c r="E8" s="28">
        <v>0.2</v>
      </c>
      <c r="F8" s="41"/>
      <c r="G8" s="41"/>
      <c r="H8" s="43"/>
      <c r="I8" s="31"/>
      <c r="J8" s="32">
        <f t="shared" ref="J8:J13" si="0">I8+E8+D8</f>
        <v>4.8500000000000005</v>
      </c>
      <c r="K8" s="33">
        <f>J8*1490000</f>
        <v>7226500.0000000009</v>
      </c>
      <c r="L8" s="34"/>
      <c r="M8" s="34"/>
      <c r="N8" s="35">
        <f t="shared" ref="N8:N13" si="1">(D8+E8+I8+G8)*1490000*40%</f>
        <v>2890600.0000000005</v>
      </c>
      <c r="O8" s="35">
        <f t="shared" ref="O8:O13" si="2">(D8+E8+I8+G8)*1490000*8%</f>
        <v>578120.00000000012</v>
      </c>
      <c r="P8" s="35">
        <f t="shared" ref="P8:P13" si="3">(D8+E8+I8+G8)*1.5%*1490000</f>
        <v>108397.50000000001</v>
      </c>
      <c r="Q8" s="35">
        <f t="shared" ref="Q8:Q13" si="4">(D8+E8+I8+G8)*1490000*1%</f>
        <v>72265.000000000015</v>
      </c>
      <c r="R8" s="33">
        <f t="shared" ref="R8:R13" si="5">K8+M8+N8-O8-P8-Q8</f>
        <v>9358317.5000000019</v>
      </c>
      <c r="S8" s="42"/>
    </row>
    <row r="9" spans="1:19" ht="20.100000000000001" customHeight="1" x14ac:dyDescent="0.2">
      <c r="A9" s="28">
        <v>2</v>
      </c>
      <c r="B9" s="105" t="s">
        <v>100</v>
      </c>
      <c r="C9" s="28" t="s">
        <v>37</v>
      </c>
      <c r="D9" s="29">
        <v>4.9800000000000004</v>
      </c>
      <c r="E9" s="28">
        <v>0.15</v>
      </c>
      <c r="F9" s="41"/>
      <c r="G9" s="41"/>
      <c r="H9" s="43"/>
      <c r="I9" s="31"/>
      <c r="J9" s="32">
        <f t="shared" si="0"/>
        <v>5.1300000000000008</v>
      </c>
      <c r="K9" s="33">
        <f t="shared" ref="K9:K12" si="6">J9*1490000</f>
        <v>7643700.0000000009</v>
      </c>
      <c r="L9" s="34"/>
      <c r="M9" s="34"/>
      <c r="N9" s="35">
        <f t="shared" si="1"/>
        <v>3057480.0000000005</v>
      </c>
      <c r="O9" s="35">
        <f t="shared" si="2"/>
        <v>611496.00000000012</v>
      </c>
      <c r="P9" s="35">
        <f t="shared" si="3"/>
        <v>114655.5</v>
      </c>
      <c r="Q9" s="35">
        <f t="shared" si="4"/>
        <v>76437.000000000015</v>
      </c>
      <c r="R9" s="33">
        <f t="shared" si="5"/>
        <v>9898591.5000000019</v>
      </c>
      <c r="S9" s="42"/>
    </row>
    <row r="10" spans="1:19" ht="20.100000000000001" customHeight="1" x14ac:dyDescent="0.2">
      <c r="A10" s="28">
        <v>3</v>
      </c>
      <c r="B10" s="105" t="s">
        <v>101</v>
      </c>
      <c r="C10" s="39" t="s">
        <v>195</v>
      </c>
      <c r="D10" s="29">
        <v>2.46</v>
      </c>
      <c r="E10" s="40"/>
      <c r="F10" s="41"/>
      <c r="G10" s="41"/>
      <c r="H10" s="43"/>
      <c r="I10" s="31"/>
      <c r="J10" s="32">
        <f t="shared" si="0"/>
        <v>2.46</v>
      </c>
      <c r="K10" s="33">
        <f t="shared" si="6"/>
        <v>3665400</v>
      </c>
      <c r="L10" s="34"/>
      <c r="M10" s="34"/>
      <c r="N10" s="35">
        <f t="shared" si="1"/>
        <v>1466160</v>
      </c>
      <c r="O10" s="35">
        <f t="shared" si="2"/>
        <v>293232</v>
      </c>
      <c r="P10" s="35">
        <f t="shared" si="3"/>
        <v>54980.999999999993</v>
      </c>
      <c r="Q10" s="35">
        <f t="shared" si="4"/>
        <v>36654</v>
      </c>
      <c r="R10" s="33">
        <f t="shared" si="5"/>
        <v>4746693</v>
      </c>
      <c r="S10" s="42"/>
    </row>
    <row r="11" spans="1:19" ht="20.100000000000001" customHeight="1" x14ac:dyDescent="0.2">
      <c r="A11" s="28">
        <v>4</v>
      </c>
      <c r="B11" s="105" t="s">
        <v>102</v>
      </c>
      <c r="C11" s="39" t="s">
        <v>195</v>
      </c>
      <c r="D11" s="29">
        <v>4.0599999999999996</v>
      </c>
      <c r="E11" s="40"/>
      <c r="F11" s="41"/>
      <c r="G11" s="41"/>
      <c r="H11" s="44">
        <v>7.0000000000000007E-2</v>
      </c>
      <c r="I11" s="31">
        <f t="shared" ref="I11" si="7">D11*H11</f>
        <v>0.28420000000000001</v>
      </c>
      <c r="J11" s="32">
        <f t="shared" si="0"/>
        <v>4.3441999999999998</v>
      </c>
      <c r="K11" s="33">
        <f t="shared" si="6"/>
        <v>6472858</v>
      </c>
      <c r="L11" s="34"/>
      <c r="M11" s="34"/>
      <c r="N11" s="35">
        <f t="shared" si="1"/>
        <v>2589143.2000000002</v>
      </c>
      <c r="O11" s="35">
        <f t="shared" si="2"/>
        <v>517828.64</v>
      </c>
      <c r="P11" s="35">
        <f t="shared" si="3"/>
        <v>97092.87</v>
      </c>
      <c r="Q11" s="35">
        <f t="shared" si="4"/>
        <v>64728.58</v>
      </c>
      <c r="R11" s="33">
        <f t="shared" si="5"/>
        <v>8382351.1099999994</v>
      </c>
      <c r="S11" s="42"/>
    </row>
    <row r="12" spans="1:19" ht="20.100000000000001" customHeight="1" x14ac:dyDescent="0.2">
      <c r="A12" s="28">
        <v>5</v>
      </c>
      <c r="B12" s="105" t="s">
        <v>103</v>
      </c>
      <c r="C12" s="39" t="s">
        <v>195</v>
      </c>
      <c r="D12" s="29">
        <v>3.86</v>
      </c>
      <c r="E12" s="40"/>
      <c r="F12" s="41"/>
      <c r="G12" s="41"/>
      <c r="H12" s="43"/>
      <c r="I12" s="31"/>
      <c r="J12" s="32">
        <f t="shared" si="0"/>
        <v>3.86</v>
      </c>
      <c r="K12" s="33">
        <f t="shared" si="6"/>
        <v>5751400</v>
      </c>
      <c r="L12" s="34"/>
      <c r="M12" s="34"/>
      <c r="N12" s="35">
        <f t="shared" si="1"/>
        <v>2300560</v>
      </c>
      <c r="O12" s="35">
        <f t="shared" si="2"/>
        <v>460112</v>
      </c>
      <c r="P12" s="35">
        <f t="shared" si="3"/>
        <v>86270.999999999985</v>
      </c>
      <c r="Q12" s="35">
        <f t="shared" si="4"/>
        <v>57514</v>
      </c>
      <c r="R12" s="33">
        <f t="shared" si="5"/>
        <v>7448063</v>
      </c>
      <c r="S12" s="42"/>
    </row>
    <row r="13" spans="1:19" ht="20.100000000000001" customHeight="1" x14ac:dyDescent="0.2">
      <c r="A13" s="28">
        <v>6</v>
      </c>
      <c r="B13" s="105" t="s">
        <v>104</v>
      </c>
      <c r="C13" s="39" t="s">
        <v>195</v>
      </c>
      <c r="D13" s="29">
        <v>4.0599999999999996</v>
      </c>
      <c r="E13" s="40"/>
      <c r="F13" s="41"/>
      <c r="G13" s="41"/>
      <c r="H13" s="43"/>
      <c r="I13" s="31"/>
      <c r="J13" s="32">
        <f t="shared" si="0"/>
        <v>4.0599999999999996</v>
      </c>
      <c r="K13" s="33">
        <f>J13*1490000</f>
        <v>6049399.9999999991</v>
      </c>
      <c r="L13" s="34"/>
      <c r="M13" s="34">
        <v>149000</v>
      </c>
      <c r="N13" s="35">
        <f t="shared" si="1"/>
        <v>2419759.9999999995</v>
      </c>
      <c r="O13" s="35">
        <f t="shared" si="2"/>
        <v>483951.99999999994</v>
      </c>
      <c r="P13" s="35">
        <f t="shared" si="3"/>
        <v>90740.999999999985</v>
      </c>
      <c r="Q13" s="35">
        <f t="shared" si="4"/>
        <v>60493.999999999993</v>
      </c>
      <c r="R13" s="33">
        <f t="shared" si="5"/>
        <v>7982972.9999999981</v>
      </c>
      <c r="S13" s="42"/>
    </row>
    <row r="14" spans="1:19" ht="21.95" customHeight="1" x14ac:dyDescent="0.2">
      <c r="A14" s="69"/>
      <c r="B14" s="69" t="s">
        <v>11</v>
      </c>
      <c r="C14" s="69"/>
      <c r="D14" s="70">
        <f>SUM(D8:D13)</f>
        <v>24.069999999999997</v>
      </c>
      <c r="E14" s="70">
        <f>SUM(E8:E13)</f>
        <v>0.35</v>
      </c>
      <c r="F14" s="70">
        <f>SUM(F8:F13)</f>
        <v>0</v>
      </c>
      <c r="G14" s="70"/>
      <c r="H14" s="70"/>
      <c r="I14" s="71">
        <f>SUM(I8:I13)</f>
        <v>0.28420000000000001</v>
      </c>
      <c r="J14" s="72">
        <f>SUM(J8:J13)</f>
        <v>24.7042</v>
      </c>
      <c r="K14" s="69">
        <f>SUM(K8:K13)</f>
        <v>36809258</v>
      </c>
      <c r="L14" s="73"/>
      <c r="M14" s="69">
        <f t="shared" ref="M14:R14" si="8">SUM(M8:M13)</f>
        <v>149000</v>
      </c>
      <c r="N14" s="69">
        <f t="shared" si="8"/>
        <v>14723703.200000001</v>
      </c>
      <c r="O14" s="69">
        <f t="shared" si="8"/>
        <v>2944740.64</v>
      </c>
      <c r="P14" s="69">
        <f t="shared" si="8"/>
        <v>552138.87</v>
      </c>
      <c r="Q14" s="69">
        <f t="shared" si="8"/>
        <v>368092.58</v>
      </c>
      <c r="R14" s="69">
        <f t="shared" si="8"/>
        <v>47816989.109999999</v>
      </c>
      <c r="S14" s="69"/>
    </row>
    <row r="15" spans="1:19" ht="23.1" customHeight="1" x14ac:dyDescent="0.2">
      <c r="A15" s="74"/>
      <c r="B15" s="75" t="s">
        <v>105</v>
      </c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6"/>
    </row>
    <row r="16" spans="1:19" ht="18.75" customHeight="1" x14ac:dyDescent="0.2">
      <c r="A16" s="74"/>
      <c r="B16" s="77"/>
      <c r="C16" s="74"/>
      <c r="D16" s="74"/>
      <c r="E16" s="74"/>
      <c r="F16" s="74"/>
      <c r="G16" s="74"/>
      <c r="H16" s="74"/>
      <c r="I16" s="74"/>
      <c r="J16" s="74"/>
      <c r="K16" s="74"/>
      <c r="L16" s="78"/>
      <c r="M16" s="78"/>
      <c r="N16" s="78"/>
      <c r="O16" s="89"/>
      <c r="P16" s="174" t="s">
        <v>210</v>
      </c>
      <c r="Q16" s="174"/>
      <c r="R16" s="174"/>
      <c r="S16" s="79"/>
    </row>
    <row r="17" spans="1:19" ht="23.1" customHeight="1" x14ac:dyDescent="0.2">
      <c r="A17" s="74"/>
      <c r="B17" s="175" t="s">
        <v>50</v>
      </c>
      <c r="C17" s="175"/>
      <c r="D17" s="175"/>
      <c r="E17" s="74"/>
      <c r="F17" s="74"/>
      <c r="G17" s="74"/>
      <c r="H17" s="176" t="s">
        <v>51</v>
      </c>
      <c r="I17" s="176"/>
      <c r="J17" s="176"/>
      <c r="K17" s="176"/>
      <c r="L17" s="176"/>
      <c r="M17" s="96"/>
      <c r="N17" s="96"/>
      <c r="O17" s="95"/>
      <c r="P17" s="175" t="s">
        <v>16</v>
      </c>
      <c r="Q17" s="175"/>
      <c r="R17" s="175"/>
      <c r="S17" s="13"/>
    </row>
    <row r="18" spans="1:19" ht="23.1" customHeight="1" x14ac:dyDescent="0.2">
      <c r="A18" s="11"/>
      <c r="B18" s="178"/>
      <c r="C18" s="178"/>
      <c r="D18" s="178"/>
      <c r="E18" s="11"/>
      <c r="F18" s="11"/>
      <c r="G18" s="11"/>
      <c r="H18" s="182"/>
      <c r="I18" s="182"/>
      <c r="J18" s="182"/>
      <c r="K18" s="182"/>
      <c r="L18" s="182"/>
      <c r="M18" s="92"/>
      <c r="N18" s="92"/>
      <c r="O18" s="82"/>
      <c r="P18" s="178"/>
      <c r="Q18" s="178"/>
      <c r="R18" s="178"/>
      <c r="S18" s="81"/>
    </row>
    <row r="19" spans="1:19" s="113" customFormat="1" ht="23.1" customHeight="1" x14ac:dyDescent="0.2">
      <c r="A19" s="17"/>
      <c r="B19" s="172" t="s">
        <v>197</v>
      </c>
      <c r="C19" s="172"/>
      <c r="D19" s="172"/>
      <c r="E19" s="17"/>
      <c r="F19" s="17"/>
      <c r="G19" s="17"/>
      <c r="H19" s="17"/>
      <c r="I19" s="17"/>
      <c r="J19" s="17"/>
      <c r="K19" s="17"/>
      <c r="L19" s="111"/>
      <c r="M19" s="111"/>
      <c r="N19" s="111"/>
      <c r="O19" s="112"/>
      <c r="P19" s="172" t="s">
        <v>196</v>
      </c>
      <c r="Q19" s="172"/>
      <c r="R19" s="172"/>
      <c r="S19" s="17"/>
    </row>
    <row r="20" spans="1:19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</row>
    <row r="21" spans="1:19" ht="23.1" customHeight="1" x14ac:dyDescent="0.2">
      <c r="A21" s="14"/>
      <c r="B21" s="15"/>
      <c r="C21" s="15"/>
      <c r="D21" s="15"/>
      <c r="E21" s="14"/>
      <c r="F21" s="14"/>
      <c r="G21" s="14"/>
      <c r="H21" s="14"/>
      <c r="I21" s="14"/>
      <c r="J21" s="14"/>
      <c r="K21" s="14"/>
      <c r="L21" s="16"/>
      <c r="M21" s="16"/>
      <c r="N21" s="16"/>
      <c r="O21" s="15"/>
      <c r="P21" s="15"/>
      <c r="Q21" s="15"/>
      <c r="R21" s="14"/>
      <c r="S21" s="14"/>
    </row>
    <row r="22" spans="1:19" ht="23.1" customHeight="1" x14ac:dyDescent="0.2">
      <c r="A22" s="17"/>
      <c r="B22" s="172"/>
      <c r="C22" s="172"/>
      <c r="D22" s="172"/>
      <c r="E22" s="17"/>
      <c r="F22" s="17"/>
      <c r="G22" s="17"/>
      <c r="H22" s="172"/>
      <c r="I22" s="172"/>
      <c r="J22" s="172"/>
      <c r="K22" s="172"/>
      <c r="L22" s="172"/>
      <c r="M22" s="88"/>
      <c r="N22" s="88"/>
      <c r="O22" s="88"/>
      <c r="P22" s="172"/>
      <c r="Q22" s="172"/>
      <c r="R22" s="172"/>
      <c r="S22" s="88"/>
    </row>
    <row r="34" spans="1:19" ht="20.100000000000001" customHeight="1" x14ac:dyDescent="0.2">
      <c r="A34" s="7">
        <v>86</v>
      </c>
      <c r="B34" s="22" t="s">
        <v>30</v>
      </c>
      <c r="C34" s="1"/>
      <c r="D34" s="22">
        <v>2.66</v>
      </c>
      <c r="E34" s="2"/>
      <c r="F34" s="3"/>
      <c r="G34" s="3"/>
      <c r="H34" s="4"/>
      <c r="I34" s="8"/>
      <c r="J34" s="9">
        <f>I34+E34+D34</f>
        <v>2.66</v>
      </c>
      <c r="K34" s="10">
        <f>J34*1490000</f>
        <v>3963400</v>
      </c>
      <c r="L34" s="5"/>
      <c r="M34" s="5"/>
      <c r="N34" s="19">
        <f>(D34+E34+I34+G34)*1490000*40%</f>
        <v>1585360</v>
      </c>
      <c r="O34" s="19">
        <f>(D34+E34+I34+G34)*1490000*8%</f>
        <v>317072</v>
      </c>
      <c r="P34" s="19">
        <f>(D34+E34+I34+G34)*1.5%*1490000</f>
        <v>59451</v>
      </c>
      <c r="Q34" s="19">
        <f>(D34+E34+I34+G34)*1490000*1%</f>
        <v>39634</v>
      </c>
      <c r="R34" s="10">
        <f>K34+M34+N34-O34-P34-Q34</f>
        <v>5132603</v>
      </c>
      <c r="S34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2:D22"/>
    <mergeCell ref="H22:L22"/>
    <mergeCell ref="P22:R22"/>
    <mergeCell ref="P16:R16"/>
    <mergeCell ref="B17:D17"/>
    <mergeCell ref="H17:L17"/>
    <mergeCell ref="P17:R17"/>
    <mergeCell ref="B18:D18"/>
    <mergeCell ref="H18:L18"/>
    <mergeCell ref="P18:R18"/>
    <mergeCell ref="B19:D19"/>
    <mergeCell ref="P19:R19"/>
  </mergeCells>
  <pageMargins left="0.24" right="0.17" top="0.55000000000000004" bottom="0.43" header="0.83" footer="0.34"/>
  <pageSetup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zoomScale="130" zoomScaleNormal="130" workbookViewId="0">
      <selection activeCell="P14" sqref="P14:R14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3" t="s">
        <v>106</v>
      </c>
      <c r="B1" s="173"/>
      <c r="C1" s="173"/>
      <c r="D1" s="173"/>
      <c r="E1" s="173"/>
      <c r="F1" s="173"/>
      <c r="G1" s="173"/>
      <c r="H1" s="173"/>
      <c r="I1" s="17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7" t="s">
        <v>38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81"/>
    </row>
    <row r="3" spans="1:19" ht="23.1" customHeight="1" x14ac:dyDescent="0.2">
      <c r="A3" s="178" t="s">
        <v>202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24"/>
    </row>
    <row r="4" spans="1:19" ht="29.25" customHeight="1" x14ac:dyDescent="0.2">
      <c r="A4" s="179" t="s">
        <v>0</v>
      </c>
      <c r="B4" s="179" t="s">
        <v>1</v>
      </c>
      <c r="C4" s="179" t="s">
        <v>2</v>
      </c>
      <c r="D4" s="183" t="s">
        <v>3</v>
      </c>
      <c r="E4" s="184"/>
      <c r="F4" s="184"/>
      <c r="G4" s="184"/>
      <c r="H4" s="184"/>
      <c r="I4" s="184"/>
      <c r="J4" s="184"/>
      <c r="K4" s="185"/>
      <c r="L4" s="186" t="s">
        <v>21</v>
      </c>
      <c r="M4" s="189" t="s">
        <v>33</v>
      </c>
      <c r="N4" s="190"/>
      <c r="O4" s="183" t="s">
        <v>4</v>
      </c>
      <c r="P4" s="184"/>
      <c r="Q4" s="86"/>
      <c r="R4" s="179" t="s">
        <v>5</v>
      </c>
      <c r="S4" s="179" t="s">
        <v>52</v>
      </c>
    </row>
    <row r="5" spans="1:19" ht="23.1" customHeight="1" x14ac:dyDescent="0.2">
      <c r="A5" s="180"/>
      <c r="B5" s="180"/>
      <c r="C5" s="180"/>
      <c r="D5" s="179" t="s">
        <v>6</v>
      </c>
      <c r="E5" s="179" t="s">
        <v>7</v>
      </c>
      <c r="F5" s="20"/>
      <c r="G5" s="85"/>
      <c r="H5" s="184"/>
      <c r="I5" s="185"/>
      <c r="J5" s="179" t="s">
        <v>8</v>
      </c>
      <c r="K5" s="179" t="s">
        <v>46</v>
      </c>
      <c r="L5" s="187"/>
      <c r="M5" s="191"/>
      <c r="N5" s="192"/>
      <c r="O5" s="179" t="s">
        <v>9</v>
      </c>
      <c r="P5" s="179" t="s">
        <v>10</v>
      </c>
      <c r="Q5" s="83"/>
      <c r="R5" s="180"/>
      <c r="S5" s="180"/>
    </row>
    <row r="6" spans="1:19" ht="35.25" customHeight="1" x14ac:dyDescent="0.2">
      <c r="A6" s="181"/>
      <c r="B6" s="181"/>
      <c r="C6" s="181"/>
      <c r="D6" s="181"/>
      <c r="E6" s="181"/>
      <c r="F6" s="20" t="s">
        <v>22</v>
      </c>
      <c r="G6" s="20" t="s">
        <v>39</v>
      </c>
      <c r="H6" s="20" t="s">
        <v>24</v>
      </c>
      <c r="I6" s="20" t="s">
        <v>17</v>
      </c>
      <c r="J6" s="181"/>
      <c r="K6" s="181"/>
      <c r="L6" s="188"/>
      <c r="M6" s="87" t="s">
        <v>34</v>
      </c>
      <c r="N6" s="87" t="s">
        <v>35</v>
      </c>
      <c r="O6" s="181"/>
      <c r="P6" s="181"/>
      <c r="Q6" s="84" t="s">
        <v>23</v>
      </c>
      <c r="R6" s="181"/>
      <c r="S6" s="18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107</v>
      </c>
      <c r="C8" s="39" t="s">
        <v>195</v>
      </c>
      <c r="D8" s="29">
        <v>4.0599999999999996</v>
      </c>
      <c r="E8" s="40"/>
      <c r="F8" s="41"/>
      <c r="G8" s="46" t="s">
        <v>40</v>
      </c>
      <c r="H8" s="45">
        <v>0.09</v>
      </c>
      <c r="I8" s="31">
        <f t="shared" ref="I8:I9" si="0">D8*H8</f>
        <v>0.36539999999999995</v>
      </c>
      <c r="J8" s="32">
        <f>I8+E8+D8+G8</f>
        <v>4.9453999999999994</v>
      </c>
      <c r="K8" s="33">
        <f t="shared" ref="K8:K11" si="1">J8*1490000</f>
        <v>7368645.9999999991</v>
      </c>
      <c r="L8" s="34"/>
      <c r="M8" s="34"/>
      <c r="N8" s="35">
        <f t="shared" ref="N8:N11" si="2">(D8+E8+I8+G8)*1490000*40%</f>
        <v>2947458.4</v>
      </c>
      <c r="O8" s="35">
        <f t="shared" ref="O8:O11" si="3">(D8+E8+I8+G8)*1490000*8%</f>
        <v>589491.67999999993</v>
      </c>
      <c r="P8" s="35">
        <f t="shared" ref="P8:P11" si="4">(D8+E8+I8+G8)*1.5%*1490000</f>
        <v>110529.68999999997</v>
      </c>
      <c r="Q8" s="35">
        <f t="shared" ref="Q8:Q11" si="5">(D8+E8+I8+G8)*1490000*1%</f>
        <v>73686.459999999992</v>
      </c>
      <c r="R8" s="33">
        <f>K8+M8+N8-O8-P8-Q8</f>
        <v>9542396.5699999984</v>
      </c>
      <c r="S8" s="42"/>
    </row>
    <row r="9" spans="1:19" ht="20.100000000000001" customHeight="1" x14ac:dyDescent="0.2">
      <c r="A9" s="28">
        <v>2</v>
      </c>
      <c r="B9" s="105" t="s">
        <v>108</v>
      </c>
      <c r="C9" s="28" t="s">
        <v>32</v>
      </c>
      <c r="D9" s="29">
        <v>4.0599999999999996</v>
      </c>
      <c r="E9" s="28">
        <v>0.2</v>
      </c>
      <c r="F9" s="41"/>
      <c r="G9" s="46" t="s">
        <v>41</v>
      </c>
      <c r="H9" s="45">
        <v>0.09</v>
      </c>
      <c r="I9" s="31">
        <f t="shared" si="0"/>
        <v>0.36539999999999995</v>
      </c>
      <c r="J9" s="32">
        <f>I9+E9+D9+G9</f>
        <v>5.4553999999999991</v>
      </c>
      <c r="K9" s="33">
        <f t="shared" si="1"/>
        <v>8128545.9999999991</v>
      </c>
      <c r="L9" s="34"/>
      <c r="M9" s="34"/>
      <c r="N9" s="35">
        <f t="shared" si="2"/>
        <v>3251418.4000000004</v>
      </c>
      <c r="O9" s="35">
        <f t="shared" si="3"/>
        <v>650283.68000000005</v>
      </c>
      <c r="P9" s="35">
        <f t="shared" si="4"/>
        <v>121928.19</v>
      </c>
      <c r="Q9" s="35">
        <f t="shared" si="5"/>
        <v>81285.460000000006</v>
      </c>
      <c r="R9" s="33">
        <f>K9+M9+N9-O9-P9-Q9</f>
        <v>10526467.069999998</v>
      </c>
      <c r="S9" s="42"/>
    </row>
    <row r="10" spans="1:19" ht="20.100000000000001" customHeight="1" x14ac:dyDescent="0.2">
      <c r="A10" s="28">
        <v>3</v>
      </c>
      <c r="B10" s="105" t="s">
        <v>109</v>
      </c>
      <c r="C10" s="39" t="s">
        <v>195</v>
      </c>
      <c r="D10" s="29">
        <v>2.46</v>
      </c>
      <c r="E10" s="40"/>
      <c r="F10" s="41"/>
      <c r="G10" s="41"/>
      <c r="H10" s="43"/>
      <c r="I10" s="31"/>
      <c r="J10" s="32">
        <f>I10+E10+D10</f>
        <v>2.46</v>
      </c>
      <c r="K10" s="33">
        <f>J10*1490000</f>
        <v>3665400</v>
      </c>
      <c r="L10" s="34"/>
      <c r="M10" s="34"/>
      <c r="N10" s="35"/>
      <c r="O10" s="35">
        <f t="shared" si="3"/>
        <v>293232</v>
      </c>
      <c r="P10" s="35">
        <f t="shared" si="4"/>
        <v>54980.999999999993</v>
      </c>
      <c r="Q10" s="35">
        <f t="shared" si="5"/>
        <v>36654</v>
      </c>
      <c r="R10" s="33">
        <f>K10+M10+N10-O10-P10-Q10</f>
        <v>3280533</v>
      </c>
      <c r="S10" s="42" t="s">
        <v>45</v>
      </c>
    </row>
    <row r="11" spans="1:19" ht="20.100000000000001" customHeight="1" x14ac:dyDescent="0.2">
      <c r="A11" s="28">
        <v>4</v>
      </c>
      <c r="B11" s="105" t="s">
        <v>110</v>
      </c>
      <c r="C11" s="39" t="s">
        <v>195</v>
      </c>
      <c r="D11" s="29">
        <v>4.58</v>
      </c>
      <c r="E11" s="40"/>
      <c r="F11" s="41"/>
      <c r="G11" s="41"/>
      <c r="H11" s="47"/>
      <c r="I11" s="31"/>
      <c r="J11" s="32">
        <f>I11+E11+D11</f>
        <v>4.58</v>
      </c>
      <c r="K11" s="33">
        <f t="shared" si="1"/>
        <v>6824200</v>
      </c>
      <c r="L11" s="34"/>
      <c r="M11" s="34">
        <v>149000</v>
      </c>
      <c r="N11" s="35">
        <f t="shared" si="2"/>
        <v>2729680</v>
      </c>
      <c r="O11" s="35">
        <f t="shared" si="3"/>
        <v>545936</v>
      </c>
      <c r="P11" s="35">
        <f t="shared" si="4"/>
        <v>102363</v>
      </c>
      <c r="Q11" s="35">
        <f t="shared" si="5"/>
        <v>68242</v>
      </c>
      <c r="R11" s="33">
        <f>K11+M11+N11-O11-P11-Q11</f>
        <v>8986339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15.159999999999998</v>
      </c>
      <c r="E12" s="70">
        <f>SUM(E8:E11)</f>
        <v>0.2</v>
      </c>
      <c r="F12" s="70">
        <f>SUM(F8:F11)</f>
        <v>0</v>
      </c>
      <c r="G12" s="70"/>
      <c r="H12" s="70"/>
      <c r="I12" s="71">
        <f>SUM(I8:I11)</f>
        <v>0.73079999999999989</v>
      </c>
      <c r="J12" s="72">
        <f>SUM(J8:J11)</f>
        <v>17.440799999999996</v>
      </c>
      <c r="K12" s="69">
        <f>SUM(K8:K11)</f>
        <v>25986792</v>
      </c>
      <c r="L12" s="73"/>
      <c r="M12" s="69">
        <f t="shared" ref="M12:R12" si="6">SUM(M8:M11)</f>
        <v>149000</v>
      </c>
      <c r="N12" s="69">
        <f t="shared" si="6"/>
        <v>8928556.8000000007</v>
      </c>
      <c r="O12" s="69">
        <f t="shared" si="6"/>
        <v>2078943.3599999999</v>
      </c>
      <c r="P12" s="69">
        <f t="shared" si="6"/>
        <v>389801.87999999995</v>
      </c>
      <c r="Q12" s="69">
        <f t="shared" si="6"/>
        <v>259867.91999999998</v>
      </c>
      <c r="R12" s="69">
        <f t="shared" si="6"/>
        <v>32335735.639999997</v>
      </c>
      <c r="S12" s="69"/>
    </row>
    <row r="13" spans="1:19" ht="23.1" customHeight="1" x14ac:dyDescent="0.2">
      <c r="A13" s="74"/>
      <c r="B13" s="75" t="s">
        <v>111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74" t="s">
        <v>210</v>
      </c>
      <c r="Q14" s="174"/>
      <c r="R14" s="174"/>
      <c r="S14" s="79"/>
    </row>
    <row r="15" spans="1:19" ht="23.1" customHeight="1" x14ac:dyDescent="0.2">
      <c r="A15" s="74"/>
      <c r="B15" s="175" t="s">
        <v>50</v>
      </c>
      <c r="C15" s="175"/>
      <c r="D15" s="175"/>
      <c r="E15" s="74"/>
      <c r="F15" s="74"/>
      <c r="G15" s="74"/>
      <c r="H15" s="176" t="s">
        <v>51</v>
      </c>
      <c r="I15" s="176"/>
      <c r="J15" s="176"/>
      <c r="K15" s="176"/>
      <c r="L15" s="176"/>
      <c r="M15" s="96"/>
      <c r="N15" s="96"/>
      <c r="O15" s="95"/>
      <c r="P15" s="175" t="s">
        <v>16</v>
      </c>
      <c r="Q15" s="175"/>
      <c r="R15" s="175"/>
      <c r="S15" s="13"/>
    </row>
    <row r="16" spans="1:19" ht="23.1" customHeight="1" x14ac:dyDescent="0.2">
      <c r="A16" s="11"/>
      <c r="B16" s="178"/>
      <c r="C16" s="178"/>
      <c r="D16" s="178"/>
      <c r="E16" s="11"/>
      <c r="F16" s="11"/>
      <c r="G16" s="11"/>
      <c r="H16" s="182"/>
      <c r="I16" s="182"/>
      <c r="J16" s="182"/>
      <c r="K16" s="182"/>
      <c r="L16" s="182"/>
      <c r="M16" s="92"/>
      <c r="N16" s="92"/>
      <c r="O16" s="82"/>
      <c r="P16" s="178"/>
      <c r="Q16" s="178"/>
      <c r="R16" s="178"/>
      <c r="S16" s="81"/>
    </row>
    <row r="17" spans="1:19" s="113" customFormat="1" ht="23.1" customHeight="1" x14ac:dyDescent="0.2">
      <c r="A17" s="17"/>
      <c r="B17" s="172" t="s">
        <v>197</v>
      </c>
      <c r="C17" s="172"/>
      <c r="D17" s="172"/>
      <c r="E17" s="17"/>
      <c r="F17" s="17"/>
      <c r="G17" s="17"/>
      <c r="H17" s="17"/>
      <c r="I17" s="17"/>
      <c r="J17" s="17"/>
      <c r="K17" s="17"/>
      <c r="L17" s="111"/>
      <c r="M17" s="111"/>
      <c r="N17" s="111"/>
      <c r="O17" s="112"/>
      <c r="P17" s="172" t="s">
        <v>196</v>
      </c>
      <c r="Q17" s="172"/>
      <c r="R17" s="172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72"/>
      <c r="C20" s="172"/>
      <c r="D20" s="172"/>
      <c r="E20" s="17"/>
      <c r="F20" s="17"/>
      <c r="G20" s="17"/>
      <c r="H20" s="172"/>
      <c r="I20" s="172"/>
      <c r="J20" s="172"/>
      <c r="K20" s="172"/>
      <c r="L20" s="172"/>
      <c r="M20" s="88"/>
      <c r="N20" s="88"/>
      <c r="O20" s="88"/>
      <c r="P20" s="172"/>
      <c r="Q20" s="172"/>
      <c r="R20" s="172"/>
      <c r="S20" s="88"/>
    </row>
    <row r="32" spans="1:19" ht="20.100000000000001" customHeight="1" x14ac:dyDescent="0.2">
      <c r="A32" s="7">
        <v>86</v>
      </c>
      <c r="B32" s="22" t="s">
        <v>30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zoomScale="130" zoomScaleNormal="130" workbookViewId="0">
      <selection activeCell="P14" sqref="P14:R14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3" t="s">
        <v>112</v>
      </c>
      <c r="B1" s="173"/>
      <c r="C1" s="173"/>
      <c r="D1" s="173"/>
      <c r="E1" s="173"/>
      <c r="F1" s="173"/>
      <c r="G1" s="173"/>
      <c r="H1" s="173"/>
      <c r="I1" s="17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7" t="s">
        <v>38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81"/>
    </row>
    <row r="3" spans="1:19" ht="23.1" customHeight="1" x14ac:dyDescent="0.2">
      <c r="A3" s="178" t="s">
        <v>202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24"/>
    </row>
    <row r="4" spans="1:19" ht="29.25" customHeight="1" x14ac:dyDescent="0.2">
      <c r="A4" s="179" t="s">
        <v>0</v>
      </c>
      <c r="B4" s="179" t="s">
        <v>1</v>
      </c>
      <c r="C4" s="179" t="s">
        <v>2</v>
      </c>
      <c r="D4" s="183" t="s">
        <v>3</v>
      </c>
      <c r="E4" s="184"/>
      <c r="F4" s="184"/>
      <c r="G4" s="184"/>
      <c r="H4" s="184"/>
      <c r="I4" s="184"/>
      <c r="J4" s="184"/>
      <c r="K4" s="185"/>
      <c r="L4" s="186" t="s">
        <v>21</v>
      </c>
      <c r="M4" s="189" t="s">
        <v>33</v>
      </c>
      <c r="N4" s="190"/>
      <c r="O4" s="183" t="s">
        <v>4</v>
      </c>
      <c r="P4" s="184"/>
      <c r="Q4" s="86"/>
      <c r="R4" s="179" t="s">
        <v>5</v>
      </c>
      <c r="S4" s="179" t="s">
        <v>52</v>
      </c>
    </row>
    <row r="5" spans="1:19" ht="23.1" customHeight="1" x14ac:dyDescent="0.2">
      <c r="A5" s="180"/>
      <c r="B5" s="180"/>
      <c r="C5" s="180"/>
      <c r="D5" s="179" t="s">
        <v>6</v>
      </c>
      <c r="E5" s="179" t="s">
        <v>7</v>
      </c>
      <c r="F5" s="20"/>
      <c r="G5" s="85"/>
      <c r="H5" s="184"/>
      <c r="I5" s="185"/>
      <c r="J5" s="179" t="s">
        <v>8</v>
      </c>
      <c r="K5" s="179" t="s">
        <v>46</v>
      </c>
      <c r="L5" s="187"/>
      <c r="M5" s="191"/>
      <c r="N5" s="192"/>
      <c r="O5" s="179" t="s">
        <v>9</v>
      </c>
      <c r="P5" s="179" t="s">
        <v>10</v>
      </c>
      <c r="Q5" s="83"/>
      <c r="R5" s="180"/>
      <c r="S5" s="180"/>
    </row>
    <row r="6" spans="1:19" ht="35.25" customHeight="1" x14ac:dyDescent="0.2">
      <c r="A6" s="181"/>
      <c r="B6" s="181"/>
      <c r="C6" s="181"/>
      <c r="D6" s="181"/>
      <c r="E6" s="181"/>
      <c r="F6" s="20" t="s">
        <v>22</v>
      </c>
      <c r="G6" s="20" t="s">
        <v>39</v>
      </c>
      <c r="H6" s="20" t="s">
        <v>24</v>
      </c>
      <c r="I6" s="20" t="s">
        <v>17</v>
      </c>
      <c r="J6" s="181"/>
      <c r="K6" s="181"/>
      <c r="L6" s="188"/>
      <c r="M6" s="87" t="s">
        <v>34</v>
      </c>
      <c r="N6" s="87" t="s">
        <v>35</v>
      </c>
      <c r="O6" s="181"/>
      <c r="P6" s="181"/>
      <c r="Q6" s="84" t="s">
        <v>23</v>
      </c>
      <c r="R6" s="181"/>
      <c r="S6" s="18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113</v>
      </c>
      <c r="C8" s="28" t="s">
        <v>32</v>
      </c>
      <c r="D8" s="29">
        <v>4.0599999999999996</v>
      </c>
      <c r="E8" s="28">
        <v>0.2</v>
      </c>
      <c r="F8" s="41"/>
      <c r="G8" s="41"/>
      <c r="H8" s="45">
        <v>7.0000000000000007E-2</v>
      </c>
      <c r="I8" s="31">
        <f t="shared" ref="I8" si="0">D8*H8</f>
        <v>0.28420000000000001</v>
      </c>
      <c r="J8" s="32">
        <f t="shared" ref="J8:J11" si="1">I8+E8+D8</f>
        <v>4.5442</v>
      </c>
      <c r="K8" s="33">
        <f t="shared" ref="K8:K11" si="2">J8*1490000</f>
        <v>6770858</v>
      </c>
      <c r="L8" s="34"/>
      <c r="M8" s="33"/>
      <c r="N8" s="35">
        <f t="shared" ref="N8:N11" si="3">(D8+E8+I8+G8)*1490000*40%</f>
        <v>2708343.2</v>
      </c>
      <c r="O8" s="35">
        <f t="shared" ref="O8:O11" si="4">(D8+E8+I8+G8)*1490000*8%</f>
        <v>541668.64</v>
      </c>
      <c r="P8" s="35">
        <f t="shared" ref="P8:P11" si="5">(D8+E8+I8+G8)*1.5%*1490000</f>
        <v>101562.87</v>
      </c>
      <c r="Q8" s="35">
        <f t="shared" ref="Q8:Q11" si="6">(D8+E8+I8+G8)*1490000*1%</f>
        <v>67708.58</v>
      </c>
      <c r="R8" s="33">
        <f>K8+M8+N8-O8-P8-Q8</f>
        <v>8768261.1099999994</v>
      </c>
      <c r="S8" s="42"/>
    </row>
    <row r="9" spans="1:19" ht="20.100000000000001" customHeight="1" x14ac:dyDescent="0.2">
      <c r="A9" s="28">
        <v>2</v>
      </c>
      <c r="B9" s="105" t="s">
        <v>114</v>
      </c>
      <c r="C9" s="39" t="s">
        <v>195</v>
      </c>
      <c r="D9" s="29">
        <v>3.96</v>
      </c>
      <c r="E9" s="40"/>
      <c r="F9" s="41"/>
      <c r="G9" s="41"/>
      <c r="H9" s="45"/>
      <c r="I9" s="31"/>
      <c r="J9" s="32">
        <f t="shared" si="1"/>
        <v>3.96</v>
      </c>
      <c r="K9" s="33">
        <f t="shared" si="2"/>
        <v>5900400</v>
      </c>
      <c r="L9" s="34"/>
      <c r="M9" s="34">
        <v>149000</v>
      </c>
      <c r="N9" s="35">
        <f t="shared" si="3"/>
        <v>2360160</v>
      </c>
      <c r="O9" s="35">
        <f t="shared" si="4"/>
        <v>472032</v>
      </c>
      <c r="P9" s="35">
        <f t="shared" si="5"/>
        <v>88505.999999999985</v>
      </c>
      <c r="Q9" s="35">
        <f t="shared" si="6"/>
        <v>59004</v>
      </c>
      <c r="R9" s="33">
        <f>K9+M9+N9-O9-P9-Q9</f>
        <v>7790018</v>
      </c>
      <c r="S9" s="42"/>
    </row>
    <row r="10" spans="1:19" ht="20.100000000000001" customHeight="1" x14ac:dyDescent="0.2">
      <c r="A10" s="28">
        <v>3</v>
      </c>
      <c r="B10" s="105" t="s">
        <v>91</v>
      </c>
      <c r="C10" s="39" t="s">
        <v>195</v>
      </c>
      <c r="D10" s="29">
        <v>2.1</v>
      </c>
      <c r="E10" s="40"/>
      <c r="F10" s="41"/>
      <c r="G10" s="41"/>
      <c r="H10" s="45"/>
      <c r="I10" s="31"/>
      <c r="J10" s="32">
        <f t="shared" si="1"/>
        <v>2.1</v>
      </c>
      <c r="K10" s="33">
        <f t="shared" si="2"/>
        <v>3129000</v>
      </c>
      <c r="L10" s="34"/>
      <c r="M10" s="34"/>
      <c r="N10" s="35">
        <f t="shared" si="3"/>
        <v>1251600</v>
      </c>
      <c r="O10" s="35">
        <f t="shared" si="4"/>
        <v>250320</v>
      </c>
      <c r="P10" s="35">
        <f t="shared" si="5"/>
        <v>46935</v>
      </c>
      <c r="Q10" s="35">
        <f t="shared" si="6"/>
        <v>31290</v>
      </c>
      <c r="R10" s="33">
        <f>K10+M10+N10-O10-P10-Q10</f>
        <v>4052055</v>
      </c>
      <c r="S10" s="42"/>
    </row>
    <row r="11" spans="1:19" ht="20.100000000000001" customHeight="1" x14ac:dyDescent="0.2">
      <c r="A11" s="28">
        <v>4</v>
      </c>
      <c r="B11" s="105" t="s">
        <v>115</v>
      </c>
      <c r="C11" s="39" t="s">
        <v>195</v>
      </c>
      <c r="D11" s="29">
        <v>3.06</v>
      </c>
      <c r="E11" s="40"/>
      <c r="F11" s="41"/>
      <c r="G11" s="41"/>
      <c r="H11" s="43"/>
      <c r="I11" s="31"/>
      <c r="J11" s="32">
        <f t="shared" si="1"/>
        <v>3.06</v>
      </c>
      <c r="K11" s="33">
        <f t="shared" si="2"/>
        <v>4559400</v>
      </c>
      <c r="L11" s="34"/>
      <c r="M11" s="34"/>
      <c r="N11" s="35">
        <f t="shared" si="3"/>
        <v>1823760</v>
      </c>
      <c r="O11" s="35">
        <f t="shared" si="4"/>
        <v>364752</v>
      </c>
      <c r="P11" s="35">
        <f t="shared" si="5"/>
        <v>68391</v>
      </c>
      <c r="Q11" s="35">
        <f t="shared" si="6"/>
        <v>45594</v>
      </c>
      <c r="R11" s="33">
        <f>K11+M11+N11-O11-P11-Q11</f>
        <v>5904423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13.18</v>
      </c>
      <c r="E12" s="70">
        <f>SUM(E8:E11)</f>
        <v>0.2</v>
      </c>
      <c r="F12" s="70">
        <f>SUM(F8:F11)</f>
        <v>0</v>
      </c>
      <c r="G12" s="70"/>
      <c r="H12" s="70"/>
      <c r="I12" s="71">
        <f>SUM(I8:I11)</f>
        <v>0.28420000000000001</v>
      </c>
      <c r="J12" s="72">
        <f>SUM(J8:J11)</f>
        <v>13.664200000000001</v>
      </c>
      <c r="K12" s="69">
        <f>SUM(K8:K11)</f>
        <v>20359658</v>
      </c>
      <c r="L12" s="73"/>
      <c r="M12" s="69">
        <f t="shared" ref="M12:R12" si="7">SUM(M8:M11)</f>
        <v>149000</v>
      </c>
      <c r="N12" s="69">
        <f t="shared" si="7"/>
        <v>8143863.2000000002</v>
      </c>
      <c r="O12" s="69">
        <f t="shared" si="7"/>
        <v>1628772.6400000001</v>
      </c>
      <c r="P12" s="69">
        <f t="shared" si="7"/>
        <v>305394.87</v>
      </c>
      <c r="Q12" s="69">
        <f t="shared" si="7"/>
        <v>203596.58000000002</v>
      </c>
      <c r="R12" s="69">
        <f t="shared" si="7"/>
        <v>26514757.109999999</v>
      </c>
      <c r="S12" s="69"/>
    </row>
    <row r="13" spans="1:19" ht="23.1" customHeight="1" x14ac:dyDescent="0.2">
      <c r="A13" s="74"/>
      <c r="B13" s="75" t="s">
        <v>116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74" t="s">
        <v>210</v>
      </c>
      <c r="Q14" s="174"/>
      <c r="R14" s="174"/>
      <c r="S14" s="79"/>
    </row>
    <row r="15" spans="1:19" ht="23.1" customHeight="1" x14ac:dyDescent="0.2">
      <c r="A15" s="74"/>
      <c r="B15" s="175" t="s">
        <v>50</v>
      </c>
      <c r="C15" s="175"/>
      <c r="D15" s="175"/>
      <c r="E15" s="74"/>
      <c r="F15" s="74"/>
      <c r="G15" s="74"/>
      <c r="H15" s="176" t="s">
        <v>51</v>
      </c>
      <c r="I15" s="176"/>
      <c r="J15" s="176"/>
      <c r="K15" s="176"/>
      <c r="L15" s="176"/>
      <c r="M15" s="96"/>
      <c r="N15" s="96"/>
      <c r="O15" s="95"/>
      <c r="P15" s="175" t="s">
        <v>16</v>
      </c>
      <c r="Q15" s="175"/>
      <c r="R15" s="175"/>
      <c r="S15" s="13"/>
    </row>
    <row r="16" spans="1:19" ht="23.1" customHeight="1" x14ac:dyDescent="0.2">
      <c r="A16" s="11"/>
      <c r="B16" s="178"/>
      <c r="C16" s="178"/>
      <c r="D16" s="178"/>
      <c r="E16" s="11"/>
      <c r="F16" s="11"/>
      <c r="G16" s="11"/>
      <c r="H16" s="182"/>
      <c r="I16" s="182"/>
      <c r="J16" s="182"/>
      <c r="K16" s="182"/>
      <c r="L16" s="182"/>
      <c r="M16" s="92"/>
      <c r="N16" s="92"/>
      <c r="O16" s="82"/>
      <c r="P16" s="178"/>
      <c r="Q16" s="178"/>
      <c r="R16" s="178"/>
      <c r="S16" s="81"/>
    </row>
    <row r="17" spans="1:19" s="113" customFormat="1" ht="23.1" customHeight="1" x14ac:dyDescent="0.2">
      <c r="A17" s="17"/>
      <c r="B17" s="172" t="s">
        <v>197</v>
      </c>
      <c r="C17" s="172"/>
      <c r="D17" s="172"/>
      <c r="E17" s="17"/>
      <c r="F17" s="17"/>
      <c r="G17" s="17"/>
      <c r="H17" s="17"/>
      <c r="I17" s="17"/>
      <c r="J17" s="17"/>
      <c r="K17" s="17"/>
      <c r="L17" s="111"/>
      <c r="M17" s="111"/>
      <c r="N17" s="111"/>
      <c r="O17" s="112"/>
      <c r="P17" s="172" t="s">
        <v>196</v>
      </c>
      <c r="Q17" s="172"/>
      <c r="R17" s="172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72"/>
      <c r="C20" s="172"/>
      <c r="D20" s="172"/>
      <c r="E20" s="17"/>
      <c r="F20" s="17"/>
      <c r="G20" s="17"/>
      <c r="H20" s="172"/>
      <c r="I20" s="172"/>
      <c r="J20" s="172"/>
      <c r="K20" s="172"/>
      <c r="L20" s="172"/>
      <c r="M20" s="88"/>
      <c r="N20" s="88"/>
      <c r="O20" s="88"/>
      <c r="P20" s="172"/>
      <c r="Q20" s="172"/>
      <c r="R20" s="172"/>
      <c r="S20" s="88"/>
    </row>
    <row r="32" spans="1:19" ht="20.100000000000001" customHeight="1" x14ac:dyDescent="0.2">
      <c r="A32" s="7">
        <v>86</v>
      </c>
      <c r="B32" s="22" t="s">
        <v>30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zoomScale="130" zoomScaleNormal="130" workbookViewId="0">
      <selection activeCell="P14" sqref="P14:R14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3" t="s">
        <v>117</v>
      </c>
      <c r="B1" s="173"/>
      <c r="C1" s="173"/>
      <c r="D1" s="173"/>
      <c r="E1" s="173"/>
      <c r="F1" s="173"/>
      <c r="G1" s="173"/>
      <c r="H1" s="173"/>
      <c r="I1" s="17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7" t="s">
        <v>38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81"/>
    </row>
    <row r="3" spans="1:19" ht="23.1" customHeight="1" x14ac:dyDescent="0.2">
      <c r="A3" s="178" t="s">
        <v>202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24"/>
    </row>
    <row r="4" spans="1:19" ht="29.25" customHeight="1" x14ac:dyDescent="0.2">
      <c r="A4" s="179" t="s">
        <v>0</v>
      </c>
      <c r="B4" s="179" t="s">
        <v>1</v>
      </c>
      <c r="C4" s="179" t="s">
        <v>2</v>
      </c>
      <c r="D4" s="183" t="s">
        <v>3</v>
      </c>
      <c r="E4" s="184"/>
      <c r="F4" s="184"/>
      <c r="G4" s="184"/>
      <c r="H4" s="184"/>
      <c r="I4" s="184"/>
      <c r="J4" s="184"/>
      <c r="K4" s="185"/>
      <c r="L4" s="186" t="s">
        <v>21</v>
      </c>
      <c r="M4" s="189" t="s">
        <v>33</v>
      </c>
      <c r="N4" s="190"/>
      <c r="O4" s="183" t="s">
        <v>4</v>
      </c>
      <c r="P4" s="184"/>
      <c r="Q4" s="86"/>
      <c r="R4" s="179" t="s">
        <v>5</v>
      </c>
      <c r="S4" s="179" t="s">
        <v>52</v>
      </c>
    </row>
    <row r="5" spans="1:19" ht="23.1" customHeight="1" x14ac:dyDescent="0.2">
      <c r="A5" s="180"/>
      <c r="B5" s="180"/>
      <c r="C5" s="180"/>
      <c r="D5" s="179" t="s">
        <v>6</v>
      </c>
      <c r="E5" s="179" t="s">
        <v>7</v>
      </c>
      <c r="F5" s="20"/>
      <c r="G5" s="85"/>
      <c r="H5" s="184"/>
      <c r="I5" s="185"/>
      <c r="J5" s="179" t="s">
        <v>8</v>
      </c>
      <c r="K5" s="179" t="s">
        <v>46</v>
      </c>
      <c r="L5" s="187"/>
      <c r="M5" s="191"/>
      <c r="N5" s="192"/>
      <c r="O5" s="179" t="s">
        <v>9</v>
      </c>
      <c r="P5" s="179" t="s">
        <v>10</v>
      </c>
      <c r="Q5" s="83"/>
      <c r="R5" s="180"/>
      <c r="S5" s="180"/>
    </row>
    <row r="6" spans="1:19" ht="35.25" customHeight="1" x14ac:dyDescent="0.2">
      <c r="A6" s="181"/>
      <c r="B6" s="181"/>
      <c r="C6" s="181"/>
      <c r="D6" s="181"/>
      <c r="E6" s="181"/>
      <c r="F6" s="20" t="s">
        <v>22</v>
      </c>
      <c r="G6" s="20" t="s">
        <v>39</v>
      </c>
      <c r="H6" s="20" t="s">
        <v>24</v>
      </c>
      <c r="I6" s="20" t="s">
        <v>17</v>
      </c>
      <c r="J6" s="181"/>
      <c r="K6" s="181"/>
      <c r="L6" s="188"/>
      <c r="M6" s="87" t="s">
        <v>34</v>
      </c>
      <c r="N6" s="87" t="s">
        <v>35</v>
      </c>
      <c r="O6" s="181"/>
      <c r="P6" s="181"/>
      <c r="Q6" s="84" t="s">
        <v>23</v>
      </c>
      <c r="R6" s="181"/>
      <c r="S6" s="18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118</v>
      </c>
      <c r="C8" s="28" t="s">
        <v>32</v>
      </c>
      <c r="D8" s="29">
        <v>4.6500000000000004</v>
      </c>
      <c r="E8" s="28">
        <v>0.2</v>
      </c>
      <c r="F8" s="41"/>
      <c r="G8" s="41"/>
      <c r="H8" s="43"/>
      <c r="I8" s="31"/>
      <c r="J8" s="32">
        <f t="shared" ref="J8:J11" si="0">I8+E8+D8</f>
        <v>4.8500000000000005</v>
      </c>
      <c r="K8" s="33">
        <f t="shared" ref="K8:L11" si="1">J8*1490000</f>
        <v>7226500.0000000009</v>
      </c>
      <c r="L8" s="34"/>
      <c r="M8" s="33"/>
      <c r="N8" s="35">
        <f t="shared" ref="N8:N11" si="2">(D8+E8+I8+G8)*1490000*40%</f>
        <v>2890600.0000000005</v>
      </c>
      <c r="O8" s="35">
        <f t="shared" ref="O8:O11" si="3">(D8+E8+I8+G8)*1490000*8%</f>
        <v>578120.00000000012</v>
      </c>
      <c r="P8" s="35">
        <f t="shared" ref="P8:P11" si="4">(D8+E8+I8+G8)*1.5%*1490000</f>
        <v>108397.50000000001</v>
      </c>
      <c r="Q8" s="35">
        <f t="shared" ref="Q8:Q11" si="5">(D8+E8+I8+G8)*1490000*1%</f>
        <v>72265.000000000015</v>
      </c>
      <c r="R8" s="33">
        <f>K8+M8+N8-O8-P8-Q8</f>
        <v>9358317.5000000019</v>
      </c>
      <c r="S8" s="42"/>
    </row>
    <row r="9" spans="1:19" ht="20.100000000000001" customHeight="1" x14ac:dyDescent="0.2">
      <c r="A9" s="28">
        <v>2</v>
      </c>
      <c r="B9" s="105" t="s">
        <v>119</v>
      </c>
      <c r="C9" s="39" t="s">
        <v>195</v>
      </c>
      <c r="D9" s="29">
        <v>1.86</v>
      </c>
      <c r="E9" s="28"/>
      <c r="F9" s="41"/>
      <c r="G9" s="41"/>
      <c r="H9" s="43"/>
      <c r="I9" s="31"/>
      <c r="J9" s="32">
        <f>D9</f>
        <v>1.86</v>
      </c>
      <c r="K9" s="33">
        <f t="shared" si="1"/>
        <v>2771400</v>
      </c>
      <c r="L9" s="34"/>
      <c r="M9" s="33"/>
      <c r="N9" s="35">
        <f t="shared" si="2"/>
        <v>1108560</v>
      </c>
      <c r="O9" s="35">
        <f t="shared" si="3"/>
        <v>221712</v>
      </c>
      <c r="P9" s="35">
        <f t="shared" si="4"/>
        <v>41571</v>
      </c>
      <c r="Q9" s="35">
        <f t="shared" si="5"/>
        <v>27714</v>
      </c>
      <c r="R9" s="33">
        <f>K9+M9+N9-O9-P9-Q9</f>
        <v>3588963</v>
      </c>
      <c r="S9" s="42"/>
    </row>
    <row r="10" spans="1:19" ht="20.100000000000001" customHeight="1" x14ac:dyDescent="0.2">
      <c r="A10" s="28">
        <v>3</v>
      </c>
      <c r="B10" s="107" t="s">
        <v>120</v>
      </c>
      <c r="C10" s="39" t="s">
        <v>195</v>
      </c>
      <c r="D10" s="29">
        <v>2.1</v>
      </c>
      <c r="E10" s="40"/>
      <c r="F10" s="41"/>
      <c r="G10" s="41"/>
      <c r="H10" s="45"/>
      <c r="I10" s="31"/>
      <c r="J10" s="32">
        <v>2.1</v>
      </c>
      <c r="K10" s="33">
        <f t="shared" si="1"/>
        <v>3129000</v>
      </c>
      <c r="L10" s="33">
        <f t="shared" si="1"/>
        <v>4662210000000</v>
      </c>
      <c r="M10" s="33"/>
      <c r="N10" s="35">
        <f t="shared" si="2"/>
        <v>1251600</v>
      </c>
      <c r="O10" s="35">
        <f t="shared" si="3"/>
        <v>250320</v>
      </c>
      <c r="P10" s="35">
        <f t="shared" si="4"/>
        <v>46935</v>
      </c>
      <c r="Q10" s="35">
        <f t="shared" si="5"/>
        <v>31290</v>
      </c>
      <c r="R10" s="33">
        <f t="shared" ref="R10" si="6">K10+M10+N10-O10-P10-Q10</f>
        <v>4052055</v>
      </c>
      <c r="S10" s="42"/>
    </row>
    <row r="11" spans="1:19" ht="20.100000000000001" customHeight="1" x14ac:dyDescent="0.2">
      <c r="A11" s="28">
        <v>4</v>
      </c>
      <c r="B11" s="105" t="s">
        <v>121</v>
      </c>
      <c r="C11" s="39" t="s">
        <v>195</v>
      </c>
      <c r="D11" s="29">
        <v>3.03</v>
      </c>
      <c r="E11" s="40"/>
      <c r="F11" s="41"/>
      <c r="G11" s="41"/>
      <c r="H11" s="45"/>
      <c r="I11" s="31"/>
      <c r="J11" s="32">
        <f t="shared" si="0"/>
        <v>3.03</v>
      </c>
      <c r="K11" s="33">
        <f t="shared" si="1"/>
        <v>4514700</v>
      </c>
      <c r="L11" s="34"/>
      <c r="M11" s="34">
        <v>149000</v>
      </c>
      <c r="N11" s="35">
        <f t="shared" si="2"/>
        <v>1805880</v>
      </c>
      <c r="O11" s="35">
        <f t="shared" si="3"/>
        <v>361176</v>
      </c>
      <c r="P11" s="35">
        <f t="shared" si="4"/>
        <v>67720.5</v>
      </c>
      <c r="Q11" s="35">
        <f t="shared" si="5"/>
        <v>45147</v>
      </c>
      <c r="R11" s="33">
        <f>K11+M11+N11-O11-P11-Q11</f>
        <v>5995536.5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11.64</v>
      </c>
      <c r="E12" s="70">
        <f>SUM(E8:E11)</f>
        <v>0.2</v>
      </c>
      <c r="F12" s="70">
        <f>SUM(F8:F11)</f>
        <v>0</v>
      </c>
      <c r="G12" s="70"/>
      <c r="H12" s="70"/>
      <c r="I12" s="71"/>
      <c r="J12" s="72">
        <f>SUM(J8:J11)</f>
        <v>11.84</v>
      </c>
      <c r="K12" s="69">
        <f>SUM(K8:K11)</f>
        <v>17641600</v>
      </c>
      <c r="L12" s="73"/>
      <c r="M12" s="69">
        <f t="shared" ref="M12:R12" si="7">SUM(M8:M11)</f>
        <v>149000</v>
      </c>
      <c r="N12" s="69">
        <f t="shared" si="7"/>
        <v>7056640</v>
      </c>
      <c r="O12" s="69">
        <f t="shared" si="7"/>
        <v>1411328</v>
      </c>
      <c r="P12" s="69">
        <f t="shared" si="7"/>
        <v>264624</v>
      </c>
      <c r="Q12" s="69">
        <f t="shared" si="7"/>
        <v>176416</v>
      </c>
      <c r="R12" s="69">
        <f t="shared" si="7"/>
        <v>22994872</v>
      </c>
      <c r="S12" s="69"/>
    </row>
    <row r="13" spans="1:19" ht="23.1" customHeight="1" x14ac:dyDescent="0.2">
      <c r="A13" s="74"/>
      <c r="B13" s="75" t="s">
        <v>203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74" t="s">
        <v>210</v>
      </c>
      <c r="Q14" s="174"/>
      <c r="R14" s="174"/>
      <c r="S14" s="79"/>
    </row>
    <row r="15" spans="1:19" ht="23.1" customHeight="1" x14ac:dyDescent="0.2">
      <c r="A15" s="74"/>
      <c r="B15" s="175" t="s">
        <v>50</v>
      </c>
      <c r="C15" s="175"/>
      <c r="D15" s="175"/>
      <c r="E15" s="74"/>
      <c r="F15" s="74"/>
      <c r="G15" s="74"/>
      <c r="H15" s="176" t="s">
        <v>51</v>
      </c>
      <c r="I15" s="176"/>
      <c r="J15" s="176"/>
      <c r="K15" s="176"/>
      <c r="L15" s="176"/>
      <c r="M15" s="96"/>
      <c r="N15" s="96"/>
      <c r="O15" s="95"/>
      <c r="P15" s="175" t="s">
        <v>16</v>
      </c>
      <c r="Q15" s="175"/>
      <c r="R15" s="175"/>
      <c r="S15" s="13"/>
    </row>
    <row r="16" spans="1:19" ht="23.1" customHeight="1" x14ac:dyDescent="0.2">
      <c r="A16" s="11"/>
      <c r="B16" s="178"/>
      <c r="C16" s="178"/>
      <c r="D16" s="178"/>
      <c r="E16" s="11"/>
      <c r="F16" s="11"/>
      <c r="G16" s="11"/>
      <c r="H16" s="182"/>
      <c r="I16" s="182"/>
      <c r="J16" s="182"/>
      <c r="K16" s="182"/>
      <c r="L16" s="182"/>
      <c r="M16" s="92"/>
      <c r="N16" s="92"/>
      <c r="O16" s="82"/>
      <c r="P16" s="178"/>
      <c r="Q16" s="178"/>
      <c r="R16" s="178"/>
      <c r="S16" s="81"/>
    </row>
    <row r="17" spans="1:19" s="113" customFormat="1" ht="23.1" customHeight="1" x14ac:dyDescent="0.2">
      <c r="A17" s="17"/>
      <c r="B17" s="172" t="s">
        <v>197</v>
      </c>
      <c r="C17" s="172"/>
      <c r="D17" s="172"/>
      <c r="E17" s="17"/>
      <c r="F17" s="17"/>
      <c r="G17" s="17"/>
      <c r="H17" s="17"/>
      <c r="I17" s="17"/>
      <c r="J17" s="17"/>
      <c r="K17" s="17"/>
      <c r="L17" s="111"/>
      <c r="M17" s="111"/>
      <c r="N17" s="111"/>
      <c r="O17" s="112"/>
      <c r="P17" s="172" t="s">
        <v>196</v>
      </c>
      <c r="Q17" s="172"/>
      <c r="R17" s="172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72"/>
      <c r="C20" s="172"/>
      <c r="D20" s="172"/>
      <c r="E20" s="17"/>
      <c r="F20" s="17"/>
      <c r="G20" s="17"/>
      <c r="H20" s="172"/>
      <c r="I20" s="172"/>
      <c r="J20" s="172"/>
      <c r="K20" s="172"/>
      <c r="L20" s="172"/>
      <c r="M20" s="88"/>
      <c r="N20" s="88"/>
      <c r="O20" s="88"/>
      <c r="P20" s="172"/>
      <c r="Q20" s="172"/>
      <c r="R20" s="172"/>
      <c r="S20" s="88"/>
    </row>
    <row r="32" spans="1:19" ht="20.100000000000001" customHeight="1" x14ac:dyDescent="0.2">
      <c r="A32" s="7">
        <v>86</v>
      </c>
      <c r="B32" s="22" t="s">
        <v>30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opLeftCell="A7" zoomScale="130" zoomScaleNormal="130" workbookViewId="0">
      <selection activeCell="P15" sqref="P15:R15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3" t="s">
        <v>122</v>
      </c>
      <c r="B1" s="173"/>
      <c r="C1" s="173"/>
      <c r="D1" s="173"/>
      <c r="E1" s="173"/>
      <c r="F1" s="173"/>
      <c r="G1" s="173"/>
      <c r="H1" s="173"/>
      <c r="I1" s="17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7" t="s">
        <v>38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81"/>
    </row>
    <row r="3" spans="1:19" ht="23.1" customHeight="1" x14ac:dyDescent="0.2">
      <c r="A3" s="178" t="s">
        <v>202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24"/>
    </row>
    <row r="4" spans="1:19" ht="29.25" customHeight="1" x14ac:dyDescent="0.2">
      <c r="A4" s="179" t="s">
        <v>0</v>
      </c>
      <c r="B4" s="179" t="s">
        <v>1</v>
      </c>
      <c r="C4" s="179" t="s">
        <v>2</v>
      </c>
      <c r="D4" s="183" t="s">
        <v>3</v>
      </c>
      <c r="E4" s="184"/>
      <c r="F4" s="184"/>
      <c r="G4" s="184"/>
      <c r="H4" s="184"/>
      <c r="I4" s="184"/>
      <c r="J4" s="184"/>
      <c r="K4" s="185"/>
      <c r="L4" s="186" t="s">
        <v>21</v>
      </c>
      <c r="M4" s="189" t="s">
        <v>33</v>
      </c>
      <c r="N4" s="190"/>
      <c r="O4" s="183" t="s">
        <v>4</v>
      </c>
      <c r="P4" s="184"/>
      <c r="Q4" s="86"/>
      <c r="R4" s="179" t="s">
        <v>5</v>
      </c>
      <c r="S4" s="179" t="s">
        <v>52</v>
      </c>
    </row>
    <row r="5" spans="1:19" ht="23.1" customHeight="1" x14ac:dyDescent="0.2">
      <c r="A5" s="180"/>
      <c r="B5" s="180"/>
      <c r="C5" s="180"/>
      <c r="D5" s="179" t="s">
        <v>6</v>
      </c>
      <c r="E5" s="179" t="s">
        <v>7</v>
      </c>
      <c r="F5" s="20"/>
      <c r="G5" s="85"/>
      <c r="H5" s="184"/>
      <c r="I5" s="185"/>
      <c r="J5" s="179" t="s">
        <v>8</v>
      </c>
      <c r="K5" s="179" t="s">
        <v>46</v>
      </c>
      <c r="L5" s="187"/>
      <c r="M5" s="191"/>
      <c r="N5" s="192"/>
      <c r="O5" s="179" t="s">
        <v>9</v>
      </c>
      <c r="P5" s="179" t="s">
        <v>10</v>
      </c>
      <c r="Q5" s="83"/>
      <c r="R5" s="180"/>
      <c r="S5" s="180"/>
    </row>
    <row r="6" spans="1:19" ht="35.25" customHeight="1" x14ac:dyDescent="0.2">
      <c r="A6" s="181"/>
      <c r="B6" s="181"/>
      <c r="C6" s="181"/>
      <c r="D6" s="181"/>
      <c r="E6" s="181"/>
      <c r="F6" s="20" t="s">
        <v>22</v>
      </c>
      <c r="G6" s="20" t="s">
        <v>39</v>
      </c>
      <c r="H6" s="20" t="s">
        <v>24</v>
      </c>
      <c r="I6" s="20" t="s">
        <v>17</v>
      </c>
      <c r="J6" s="181"/>
      <c r="K6" s="181"/>
      <c r="L6" s="188"/>
      <c r="M6" s="87" t="s">
        <v>34</v>
      </c>
      <c r="N6" s="87" t="s">
        <v>35</v>
      </c>
      <c r="O6" s="181"/>
      <c r="P6" s="181"/>
      <c r="Q6" s="84" t="s">
        <v>23</v>
      </c>
      <c r="R6" s="181"/>
      <c r="S6" s="18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8" t="s">
        <v>123</v>
      </c>
      <c r="C8" s="39" t="s">
        <v>195</v>
      </c>
      <c r="D8" s="29">
        <v>4.0599999999999996</v>
      </c>
      <c r="E8" s="40"/>
      <c r="F8" s="41"/>
      <c r="G8" s="41"/>
      <c r="H8" s="43"/>
      <c r="I8" s="31"/>
      <c r="J8" s="32">
        <f>I8+E8+D8</f>
        <v>4.0599999999999996</v>
      </c>
      <c r="K8" s="33">
        <f t="shared" ref="K8:K12" si="0">J8*1490000</f>
        <v>6049399.9999999991</v>
      </c>
      <c r="L8" s="34"/>
      <c r="M8" s="34">
        <v>149000</v>
      </c>
      <c r="N8" s="35">
        <f t="shared" ref="N8:N12" si="1">(D8+E8+I8+G8)*1490000*40%</f>
        <v>2419759.9999999995</v>
      </c>
      <c r="O8" s="35">
        <f t="shared" ref="O8:O12" si="2">(D8+E8+I8+G8)*1490000*8%</f>
        <v>483951.99999999994</v>
      </c>
      <c r="P8" s="35">
        <f t="shared" ref="P8:P12" si="3">(D8+E8+I8+G8)*1.5%*1490000</f>
        <v>90740.999999999985</v>
      </c>
      <c r="Q8" s="35">
        <f t="shared" ref="Q8:Q12" si="4">(D8+E8+I8+G8)*1490000*1%</f>
        <v>60493.999999999993</v>
      </c>
      <c r="R8" s="33">
        <f>K8+M8+N8-O8-P8-Q8</f>
        <v>7982972.9999999981</v>
      </c>
      <c r="S8" s="42"/>
    </row>
    <row r="9" spans="1:19" ht="20.100000000000001" customHeight="1" x14ac:dyDescent="0.2">
      <c r="A9" s="28">
        <v>2</v>
      </c>
      <c r="B9" s="108" t="s">
        <v>124</v>
      </c>
      <c r="C9" s="39" t="s">
        <v>195</v>
      </c>
      <c r="D9" s="29">
        <v>1.86</v>
      </c>
      <c r="E9" s="40"/>
      <c r="F9" s="41"/>
      <c r="G9" s="41"/>
      <c r="H9" s="43"/>
      <c r="I9" s="31"/>
      <c r="J9" s="32">
        <f>I9+E9+D9</f>
        <v>1.86</v>
      </c>
      <c r="K9" s="33">
        <f t="shared" si="0"/>
        <v>2771400</v>
      </c>
      <c r="L9" s="34"/>
      <c r="M9" s="34"/>
      <c r="N9" s="35">
        <f t="shared" si="1"/>
        <v>1108560</v>
      </c>
      <c r="O9" s="35">
        <f t="shared" si="2"/>
        <v>221712</v>
      </c>
      <c r="P9" s="35">
        <f t="shared" si="3"/>
        <v>41571</v>
      </c>
      <c r="Q9" s="35">
        <f t="shared" si="4"/>
        <v>27714</v>
      </c>
      <c r="R9" s="33">
        <f>K9+M9+N9-O9-P9-Q9</f>
        <v>3588963</v>
      </c>
      <c r="S9" s="42"/>
    </row>
    <row r="10" spans="1:19" ht="20.100000000000001" customHeight="1" x14ac:dyDescent="0.2">
      <c r="A10" s="28">
        <v>3</v>
      </c>
      <c r="B10" s="108" t="s">
        <v>125</v>
      </c>
      <c r="C10" s="39" t="s">
        <v>195</v>
      </c>
      <c r="D10" s="29">
        <v>2.72</v>
      </c>
      <c r="E10" s="40"/>
      <c r="F10" s="41"/>
      <c r="G10" s="41"/>
      <c r="H10" s="43"/>
      <c r="I10" s="31"/>
      <c r="J10" s="32">
        <f>I10+E10+D10</f>
        <v>2.72</v>
      </c>
      <c r="K10" s="33">
        <f t="shared" si="0"/>
        <v>4052800.0000000005</v>
      </c>
      <c r="L10" s="34"/>
      <c r="M10" s="34"/>
      <c r="N10" s="35">
        <f t="shared" si="1"/>
        <v>1621120.0000000002</v>
      </c>
      <c r="O10" s="35">
        <f t="shared" si="2"/>
        <v>324224.00000000006</v>
      </c>
      <c r="P10" s="35">
        <f t="shared" si="3"/>
        <v>60792.000000000007</v>
      </c>
      <c r="Q10" s="35">
        <f t="shared" si="4"/>
        <v>40528.000000000007</v>
      </c>
      <c r="R10" s="33">
        <f>K10+M10+N10-O10-P10-Q10</f>
        <v>5248376.0000000009</v>
      </c>
      <c r="S10" s="42"/>
    </row>
    <row r="11" spans="1:19" ht="20.100000000000001" customHeight="1" x14ac:dyDescent="0.2">
      <c r="A11" s="28">
        <v>4</v>
      </c>
      <c r="B11" s="105" t="s">
        <v>126</v>
      </c>
      <c r="C11" s="28" t="s">
        <v>32</v>
      </c>
      <c r="D11" s="48">
        <v>4.32</v>
      </c>
      <c r="E11" s="28">
        <v>0.2</v>
      </c>
      <c r="F11" s="41"/>
      <c r="G11" s="41"/>
      <c r="H11" s="43"/>
      <c r="I11" s="31"/>
      <c r="J11" s="32">
        <f>I11+E11+D11</f>
        <v>4.5200000000000005</v>
      </c>
      <c r="K11" s="33">
        <f t="shared" si="0"/>
        <v>6734800.0000000009</v>
      </c>
      <c r="L11" s="34"/>
      <c r="M11" s="34"/>
      <c r="N11" s="35">
        <f t="shared" si="1"/>
        <v>2693920.0000000005</v>
      </c>
      <c r="O11" s="35">
        <f t="shared" si="2"/>
        <v>538784.00000000012</v>
      </c>
      <c r="P11" s="35">
        <f t="shared" si="3"/>
        <v>101022</v>
      </c>
      <c r="Q11" s="35">
        <f t="shared" si="4"/>
        <v>67348.000000000015</v>
      </c>
      <c r="R11" s="33">
        <f>K11+M11+N11-O11-P11-Q11</f>
        <v>8721566.0000000019</v>
      </c>
      <c r="S11" s="42"/>
    </row>
    <row r="12" spans="1:19" ht="20.100000000000001" customHeight="1" x14ac:dyDescent="0.2">
      <c r="A12" s="28">
        <v>5</v>
      </c>
      <c r="B12" s="105" t="s">
        <v>127</v>
      </c>
      <c r="C12" s="39" t="s">
        <v>195</v>
      </c>
      <c r="D12" s="29">
        <v>3.96</v>
      </c>
      <c r="E12" s="40"/>
      <c r="F12" s="41"/>
      <c r="G12" s="41"/>
      <c r="H12" s="43"/>
      <c r="I12" s="31"/>
      <c r="J12" s="32">
        <f>I12+E12+D12</f>
        <v>3.96</v>
      </c>
      <c r="K12" s="33">
        <f t="shared" si="0"/>
        <v>5900400</v>
      </c>
      <c r="L12" s="34"/>
      <c r="M12" s="34"/>
      <c r="N12" s="35">
        <f t="shared" si="1"/>
        <v>2360160</v>
      </c>
      <c r="O12" s="35">
        <f t="shared" si="2"/>
        <v>472032</v>
      </c>
      <c r="P12" s="35">
        <f t="shared" si="3"/>
        <v>88505.999999999985</v>
      </c>
      <c r="Q12" s="35">
        <f t="shared" si="4"/>
        <v>59004</v>
      </c>
      <c r="R12" s="33">
        <f>K12+M12+N12-O12-P12-Q12</f>
        <v>7641018</v>
      </c>
      <c r="S12" s="42"/>
    </row>
    <row r="13" spans="1:19" ht="21.95" customHeight="1" x14ac:dyDescent="0.2">
      <c r="A13" s="69"/>
      <c r="B13" s="69" t="s">
        <v>11</v>
      </c>
      <c r="C13" s="69"/>
      <c r="D13" s="70">
        <f>SUM(D8:D12)</f>
        <v>16.920000000000002</v>
      </c>
      <c r="E13" s="70">
        <f>SUM(E8:E12)</f>
        <v>0.2</v>
      </c>
      <c r="F13" s="70">
        <f>SUM(F8:F12)</f>
        <v>0</v>
      </c>
      <c r="G13" s="70"/>
      <c r="H13" s="70"/>
      <c r="I13" s="71"/>
      <c r="J13" s="72">
        <f>SUM(J8:J12)</f>
        <v>17.12</v>
      </c>
      <c r="K13" s="69">
        <f>SUM(K8:K12)</f>
        <v>25508800</v>
      </c>
      <c r="L13" s="73"/>
      <c r="M13" s="69">
        <f t="shared" ref="M13:R13" si="5">SUM(M8:M12)</f>
        <v>149000</v>
      </c>
      <c r="N13" s="69">
        <f t="shared" si="5"/>
        <v>10203520</v>
      </c>
      <c r="O13" s="69">
        <f t="shared" si="5"/>
        <v>2040704</v>
      </c>
      <c r="P13" s="69">
        <f t="shared" si="5"/>
        <v>382632</v>
      </c>
      <c r="Q13" s="69">
        <f t="shared" si="5"/>
        <v>255088</v>
      </c>
      <c r="R13" s="69">
        <f t="shared" si="5"/>
        <v>33182896</v>
      </c>
      <c r="S13" s="69"/>
    </row>
    <row r="14" spans="1:19" ht="23.1" customHeight="1" x14ac:dyDescent="0.2">
      <c r="A14" s="74"/>
      <c r="B14" s="75" t="s">
        <v>204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6"/>
    </row>
    <row r="15" spans="1:19" ht="18.75" customHeight="1" x14ac:dyDescent="0.2">
      <c r="A15" s="74"/>
      <c r="B15" s="77"/>
      <c r="C15" s="74"/>
      <c r="D15" s="74"/>
      <c r="E15" s="74"/>
      <c r="F15" s="74"/>
      <c r="G15" s="74"/>
      <c r="H15" s="74"/>
      <c r="I15" s="74"/>
      <c r="J15" s="74"/>
      <c r="K15" s="74"/>
      <c r="L15" s="78"/>
      <c r="M15" s="78"/>
      <c r="N15" s="78"/>
      <c r="O15" s="89"/>
      <c r="P15" s="174" t="s">
        <v>210</v>
      </c>
      <c r="Q15" s="174"/>
      <c r="R15" s="174"/>
      <c r="S15" s="79"/>
    </row>
    <row r="16" spans="1:19" ht="23.1" customHeight="1" x14ac:dyDescent="0.2">
      <c r="A16" s="74"/>
      <c r="B16" s="175" t="s">
        <v>50</v>
      </c>
      <c r="C16" s="175"/>
      <c r="D16" s="175"/>
      <c r="E16" s="74"/>
      <c r="F16" s="74"/>
      <c r="G16" s="74"/>
      <c r="H16" s="176" t="s">
        <v>51</v>
      </c>
      <c r="I16" s="176"/>
      <c r="J16" s="176"/>
      <c r="K16" s="176"/>
      <c r="L16" s="176"/>
      <c r="M16" s="96"/>
      <c r="N16" s="96"/>
      <c r="O16" s="95"/>
      <c r="P16" s="175" t="s">
        <v>16</v>
      </c>
      <c r="Q16" s="175"/>
      <c r="R16" s="175"/>
      <c r="S16" s="13"/>
    </row>
    <row r="17" spans="1:19" ht="23.1" customHeight="1" x14ac:dyDescent="0.2">
      <c r="A17" s="11"/>
      <c r="B17" s="178"/>
      <c r="C17" s="178"/>
      <c r="D17" s="178"/>
      <c r="E17" s="11"/>
      <c r="F17" s="11"/>
      <c r="G17" s="11"/>
      <c r="H17" s="182"/>
      <c r="I17" s="182"/>
      <c r="J17" s="182"/>
      <c r="K17" s="182"/>
      <c r="L17" s="182"/>
      <c r="M17" s="92"/>
      <c r="N17" s="92"/>
      <c r="O17" s="82"/>
      <c r="P17" s="178"/>
      <c r="Q17" s="178"/>
      <c r="R17" s="178"/>
      <c r="S17" s="81"/>
    </row>
    <row r="18" spans="1:19" s="113" customFormat="1" ht="23.1" customHeight="1" x14ac:dyDescent="0.2">
      <c r="A18" s="17"/>
      <c r="B18" s="172" t="s">
        <v>197</v>
      </c>
      <c r="C18" s="172"/>
      <c r="D18" s="172"/>
      <c r="E18" s="17"/>
      <c r="F18" s="17"/>
      <c r="G18" s="17"/>
      <c r="H18" s="17"/>
      <c r="I18" s="17"/>
      <c r="J18" s="17"/>
      <c r="K18" s="17"/>
      <c r="L18" s="111"/>
      <c r="M18" s="111"/>
      <c r="N18" s="111"/>
      <c r="O18" s="112"/>
      <c r="P18" s="172" t="s">
        <v>196</v>
      </c>
      <c r="Q18" s="172"/>
      <c r="R18" s="172"/>
      <c r="S18" s="17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</row>
    <row r="21" spans="1:19" ht="23.1" customHeight="1" x14ac:dyDescent="0.2">
      <c r="A21" s="17"/>
      <c r="B21" s="172"/>
      <c r="C21" s="172"/>
      <c r="D21" s="172"/>
      <c r="E21" s="17"/>
      <c r="F21" s="17"/>
      <c r="G21" s="17"/>
      <c r="H21" s="172"/>
      <c r="I21" s="172"/>
      <c r="J21" s="172"/>
      <c r="K21" s="172"/>
      <c r="L21" s="172"/>
      <c r="M21" s="88"/>
      <c r="N21" s="88"/>
      <c r="O21" s="88"/>
      <c r="P21" s="172"/>
      <c r="Q21" s="172"/>
      <c r="R21" s="172"/>
      <c r="S21" s="88"/>
    </row>
    <row r="33" spans="1:19" ht="20.100000000000001" customHeight="1" x14ac:dyDescent="0.2">
      <c r="A33" s="7">
        <v>86</v>
      </c>
      <c r="B33" s="22" t="s">
        <v>30</v>
      </c>
      <c r="C33" s="1"/>
      <c r="D33" s="22">
        <v>2.66</v>
      </c>
      <c r="E33" s="2"/>
      <c r="F33" s="3"/>
      <c r="G33" s="3"/>
      <c r="H33" s="4"/>
      <c r="I33" s="8"/>
      <c r="J33" s="9">
        <f>I33+E33+D33</f>
        <v>2.66</v>
      </c>
      <c r="K33" s="10">
        <f>J33*1490000</f>
        <v>3963400</v>
      </c>
      <c r="L33" s="5"/>
      <c r="M33" s="5"/>
      <c r="N33" s="19">
        <f>(D33+E33+I33+G33)*1490000*40%</f>
        <v>1585360</v>
      </c>
      <c r="O33" s="19">
        <f>(D33+E33+I33+G33)*1490000*8%</f>
        <v>317072</v>
      </c>
      <c r="P33" s="19">
        <f>(D33+E33+I33+G33)*1.5%*1490000</f>
        <v>59451</v>
      </c>
      <c r="Q33" s="19">
        <f>(D33+E33+I33+G33)*1490000*1%</f>
        <v>39634</v>
      </c>
      <c r="R33" s="10">
        <f>K33+M33+N33-O33-P33-Q33</f>
        <v>5132603</v>
      </c>
      <c r="S33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1:D21"/>
    <mergeCell ref="H21:L21"/>
    <mergeCell ref="P21:R21"/>
    <mergeCell ref="P15:R15"/>
    <mergeCell ref="B16:D16"/>
    <mergeCell ref="H16:L16"/>
    <mergeCell ref="P16:R16"/>
    <mergeCell ref="B17:D17"/>
    <mergeCell ref="H17:L17"/>
    <mergeCell ref="P17:R17"/>
    <mergeCell ref="B18:D18"/>
    <mergeCell ref="P18:R18"/>
  </mergeCells>
  <pageMargins left="0.24" right="0.17" top="0.55000000000000004" bottom="0.43" header="0.83" footer="0.34"/>
  <pageSetup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opLeftCell="A4" zoomScale="130" zoomScaleNormal="130" workbookViewId="0">
      <selection activeCell="P15" sqref="P15:R15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3" t="s">
        <v>128</v>
      </c>
      <c r="B1" s="173"/>
      <c r="C1" s="173"/>
      <c r="D1" s="173"/>
      <c r="E1" s="173"/>
      <c r="F1" s="173"/>
      <c r="G1" s="173"/>
      <c r="H1" s="173"/>
      <c r="I1" s="17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7" t="s">
        <v>38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81"/>
    </row>
    <row r="3" spans="1:19" ht="23.1" customHeight="1" x14ac:dyDescent="0.2">
      <c r="A3" s="178" t="s">
        <v>202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24"/>
    </row>
    <row r="4" spans="1:19" ht="29.25" customHeight="1" x14ac:dyDescent="0.2">
      <c r="A4" s="179" t="s">
        <v>0</v>
      </c>
      <c r="B4" s="179" t="s">
        <v>1</v>
      </c>
      <c r="C4" s="179" t="s">
        <v>2</v>
      </c>
      <c r="D4" s="183" t="s">
        <v>3</v>
      </c>
      <c r="E4" s="184"/>
      <c r="F4" s="184"/>
      <c r="G4" s="184"/>
      <c r="H4" s="184"/>
      <c r="I4" s="184"/>
      <c r="J4" s="184"/>
      <c r="K4" s="185"/>
      <c r="L4" s="186" t="s">
        <v>21</v>
      </c>
      <c r="M4" s="189" t="s">
        <v>33</v>
      </c>
      <c r="N4" s="190"/>
      <c r="O4" s="183" t="s">
        <v>4</v>
      </c>
      <c r="P4" s="184"/>
      <c r="Q4" s="86"/>
      <c r="R4" s="179" t="s">
        <v>5</v>
      </c>
      <c r="S4" s="179" t="s">
        <v>52</v>
      </c>
    </row>
    <row r="5" spans="1:19" ht="23.1" customHeight="1" x14ac:dyDescent="0.2">
      <c r="A5" s="180"/>
      <c r="B5" s="180"/>
      <c r="C5" s="180"/>
      <c r="D5" s="179" t="s">
        <v>6</v>
      </c>
      <c r="E5" s="179" t="s">
        <v>7</v>
      </c>
      <c r="F5" s="20"/>
      <c r="G5" s="85"/>
      <c r="H5" s="184"/>
      <c r="I5" s="185"/>
      <c r="J5" s="179" t="s">
        <v>8</v>
      </c>
      <c r="K5" s="179" t="s">
        <v>46</v>
      </c>
      <c r="L5" s="187"/>
      <c r="M5" s="191"/>
      <c r="N5" s="192"/>
      <c r="O5" s="179" t="s">
        <v>9</v>
      </c>
      <c r="P5" s="179" t="s">
        <v>10</v>
      </c>
      <c r="Q5" s="83"/>
      <c r="R5" s="180"/>
      <c r="S5" s="180"/>
    </row>
    <row r="6" spans="1:19" ht="35.25" customHeight="1" x14ac:dyDescent="0.2">
      <c r="A6" s="181"/>
      <c r="B6" s="181"/>
      <c r="C6" s="181"/>
      <c r="D6" s="181"/>
      <c r="E6" s="181"/>
      <c r="F6" s="20" t="s">
        <v>22</v>
      </c>
      <c r="G6" s="20" t="s">
        <v>39</v>
      </c>
      <c r="H6" s="20" t="s">
        <v>24</v>
      </c>
      <c r="I6" s="20" t="s">
        <v>17</v>
      </c>
      <c r="J6" s="181"/>
      <c r="K6" s="181"/>
      <c r="L6" s="188"/>
      <c r="M6" s="87" t="s">
        <v>34</v>
      </c>
      <c r="N6" s="87" t="s">
        <v>35</v>
      </c>
      <c r="O6" s="181"/>
      <c r="P6" s="181"/>
      <c r="Q6" s="84" t="s">
        <v>23</v>
      </c>
      <c r="R6" s="181"/>
      <c r="S6" s="18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7" t="s">
        <v>129</v>
      </c>
      <c r="C8" s="39" t="s">
        <v>195</v>
      </c>
      <c r="D8" s="29">
        <v>2.66</v>
      </c>
      <c r="E8" s="40"/>
      <c r="F8" s="41"/>
      <c r="G8" s="41"/>
      <c r="H8" s="45"/>
      <c r="I8" s="31"/>
      <c r="J8" s="32">
        <f>I8+E8+D8</f>
        <v>2.66</v>
      </c>
      <c r="K8" s="33">
        <f>J8*1490000</f>
        <v>3963400</v>
      </c>
      <c r="L8" s="34"/>
      <c r="M8" s="34"/>
      <c r="N8" s="35">
        <f>(D8+E8+I8+G8)*1490000*40%</f>
        <v>1585360</v>
      </c>
      <c r="O8" s="35">
        <f>(D8+E8+I8+G8)*1490000*8%</f>
        <v>317072</v>
      </c>
      <c r="P8" s="35">
        <f>(D8+E8+I8+G8)*1.5%*1490000</f>
        <v>59451</v>
      </c>
      <c r="Q8" s="35">
        <f>(D8+E8+I8+G8)*1490000*1%</f>
        <v>39634</v>
      </c>
      <c r="R8" s="33">
        <f>K8+M8+N8-O8-P8-Q8</f>
        <v>5132603</v>
      </c>
      <c r="S8" s="42"/>
    </row>
    <row r="9" spans="1:19" ht="20.100000000000001" customHeight="1" x14ac:dyDescent="0.2">
      <c r="A9" s="28">
        <v>2</v>
      </c>
      <c r="B9" s="107" t="s">
        <v>130</v>
      </c>
      <c r="C9" s="39" t="s">
        <v>195</v>
      </c>
      <c r="D9" s="29">
        <v>3.96</v>
      </c>
      <c r="E9" s="40"/>
      <c r="F9" s="41"/>
      <c r="G9" s="41"/>
      <c r="H9" s="43"/>
      <c r="I9" s="31"/>
      <c r="J9" s="32">
        <f>I9+E9+D9</f>
        <v>3.96</v>
      </c>
      <c r="K9" s="33">
        <f t="shared" ref="K9:K12" si="0">J9*1490000</f>
        <v>5900400</v>
      </c>
      <c r="L9" s="34"/>
      <c r="M9" s="33">
        <v>149000</v>
      </c>
      <c r="N9" s="35">
        <f t="shared" ref="N9:N12" si="1">(D9+E9+I9+G9)*1490000*40%</f>
        <v>2360160</v>
      </c>
      <c r="O9" s="35">
        <f t="shared" ref="O9:O12" si="2">(D9+E9+I9+G9)*1490000*8%</f>
        <v>472032</v>
      </c>
      <c r="P9" s="35">
        <f t="shared" ref="P9:P12" si="3">(D9+E9+I9+G9)*1.5%*1490000</f>
        <v>88505.999999999985</v>
      </c>
      <c r="Q9" s="35">
        <f t="shared" ref="Q9:Q12" si="4">(D9+E9+I9+G9)*1490000*1%</f>
        <v>59004</v>
      </c>
      <c r="R9" s="33">
        <f>K9+M9+N9-O9-P9-Q9</f>
        <v>7790018</v>
      </c>
      <c r="S9" s="42"/>
    </row>
    <row r="10" spans="1:19" ht="20.100000000000001" customHeight="1" x14ac:dyDescent="0.2">
      <c r="A10" s="28">
        <v>3</v>
      </c>
      <c r="B10" s="107" t="s">
        <v>131</v>
      </c>
      <c r="C10" s="39" t="s">
        <v>195</v>
      </c>
      <c r="D10" s="29">
        <v>1.86</v>
      </c>
      <c r="E10" s="40"/>
      <c r="F10" s="41"/>
      <c r="G10" s="41"/>
      <c r="H10" s="43"/>
      <c r="I10" s="31"/>
      <c r="J10" s="32">
        <f>I10+E10+D10</f>
        <v>1.86</v>
      </c>
      <c r="K10" s="33">
        <f t="shared" si="0"/>
        <v>2771400</v>
      </c>
      <c r="L10" s="34"/>
      <c r="M10" s="33"/>
      <c r="N10" s="35">
        <f t="shared" si="1"/>
        <v>1108560</v>
      </c>
      <c r="O10" s="35">
        <f t="shared" si="2"/>
        <v>221712</v>
      </c>
      <c r="P10" s="35">
        <f t="shared" si="3"/>
        <v>41571</v>
      </c>
      <c r="Q10" s="35">
        <f t="shared" si="4"/>
        <v>27714</v>
      </c>
      <c r="R10" s="33">
        <f>K10+M10+N10-O10-P10-Q10</f>
        <v>3588963</v>
      </c>
      <c r="S10" s="42"/>
    </row>
    <row r="11" spans="1:19" ht="20.100000000000001" customHeight="1" x14ac:dyDescent="0.2">
      <c r="A11" s="28">
        <v>4</v>
      </c>
      <c r="B11" s="105" t="s">
        <v>160</v>
      </c>
      <c r="C11" s="39" t="s">
        <v>195</v>
      </c>
      <c r="D11" s="29">
        <v>3.26</v>
      </c>
      <c r="E11" s="40"/>
      <c r="F11" s="41"/>
      <c r="G11" s="41"/>
      <c r="H11" s="43"/>
      <c r="I11" s="31"/>
      <c r="J11" s="32">
        <f t="shared" ref="J11" si="5">I11+E11+D11</f>
        <v>3.26</v>
      </c>
      <c r="K11" s="33">
        <f t="shared" si="0"/>
        <v>4857400</v>
      </c>
      <c r="L11" s="34"/>
      <c r="M11" s="34"/>
      <c r="N11" s="35">
        <f t="shared" si="1"/>
        <v>1942960</v>
      </c>
      <c r="O11" s="35">
        <f t="shared" si="2"/>
        <v>388592</v>
      </c>
      <c r="P11" s="35">
        <f t="shared" si="3"/>
        <v>72860.999999999985</v>
      </c>
      <c r="Q11" s="35">
        <f t="shared" si="4"/>
        <v>48574</v>
      </c>
      <c r="R11" s="33">
        <f t="shared" ref="R11" si="6">K11+M11+N11-O11-P11-Q11</f>
        <v>6290333</v>
      </c>
      <c r="S11" s="42"/>
    </row>
    <row r="12" spans="1:19" ht="20.100000000000001" customHeight="1" x14ac:dyDescent="0.2">
      <c r="A12" s="28">
        <v>5</v>
      </c>
      <c r="B12" s="105" t="s">
        <v>132</v>
      </c>
      <c r="C12" s="39" t="s">
        <v>195</v>
      </c>
      <c r="D12" s="29">
        <v>3.96</v>
      </c>
      <c r="E12" s="40"/>
      <c r="F12" s="41"/>
      <c r="G12" s="41"/>
      <c r="H12" s="43"/>
      <c r="I12" s="31"/>
      <c r="J12" s="32">
        <f>D12</f>
        <v>3.96</v>
      </c>
      <c r="K12" s="33">
        <f t="shared" si="0"/>
        <v>5900400</v>
      </c>
      <c r="L12" s="34"/>
      <c r="M12" s="34"/>
      <c r="N12" s="35">
        <f t="shared" si="1"/>
        <v>2360160</v>
      </c>
      <c r="O12" s="35">
        <f t="shared" si="2"/>
        <v>472032</v>
      </c>
      <c r="P12" s="35">
        <f t="shared" si="3"/>
        <v>88505.999999999985</v>
      </c>
      <c r="Q12" s="35">
        <f t="shared" si="4"/>
        <v>59004</v>
      </c>
      <c r="R12" s="33">
        <f>K12+M12+N12-O12-P12-Q12</f>
        <v>7641018</v>
      </c>
      <c r="S12" s="42"/>
    </row>
    <row r="13" spans="1:19" ht="21.95" customHeight="1" x14ac:dyDescent="0.2">
      <c r="A13" s="69"/>
      <c r="B13" s="69" t="s">
        <v>11</v>
      </c>
      <c r="C13" s="69"/>
      <c r="D13" s="70">
        <f>SUM(D8:D12)</f>
        <v>15.7</v>
      </c>
      <c r="E13" s="70"/>
      <c r="F13" s="70"/>
      <c r="G13" s="70"/>
      <c r="H13" s="70"/>
      <c r="I13" s="70"/>
      <c r="J13" s="70">
        <f>SUM(J8:J12)</f>
        <v>15.7</v>
      </c>
      <c r="K13" s="69">
        <f>SUM(K8:K12)</f>
        <v>23393000</v>
      </c>
      <c r="L13" s="69">
        <f t="shared" ref="L13:M13" si="7">SUM(L8:L12)</f>
        <v>0</v>
      </c>
      <c r="M13" s="69">
        <f t="shared" si="7"/>
        <v>149000</v>
      </c>
      <c r="N13" s="69">
        <f>SUM(N8:N12)</f>
        <v>9357200</v>
      </c>
      <c r="O13" s="69">
        <f>SUM(O8:O12)</f>
        <v>1871440</v>
      </c>
      <c r="P13" s="69">
        <f t="shared" ref="P13" si="8">SUM(P8:P12)</f>
        <v>350895</v>
      </c>
      <c r="Q13" s="69">
        <f>SUM(Q8:Q12)</f>
        <v>233930</v>
      </c>
      <c r="R13" s="69">
        <f t="shared" ref="R13" si="9">SUM(R8:R12)</f>
        <v>30442935</v>
      </c>
      <c r="S13" s="69"/>
    </row>
    <row r="14" spans="1:19" ht="23.1" customHeight="1" x14ac:dyDescent="0.2">
      <c r="A14" s="74"/>
      <c r="B14" s="75" t="s">
        <v>205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6"/>
    </row>
    <row r="15" spans="1:19" ht="18.75" customHeight="1" x14ac:dyDescent="0.2">
      <c r="A15" s="74"/>
      <c r="B15" s="77"/>
      <c r="C15" s="74"/>
      <c r="D15" s="74"/>
      <c r="E15" s="74"/>
      <c r="F15" s="74"/>
      <c r="G15" s="74"/>
      <c r="H15" s="74"/>
      <c r="I15" s="74"/>
      <c r="J15" s="74"/>
      <c r="K15" s="74"/>
      <c r="L15" s="78"/>
      <c r="M15" s="78"/>
      <c r="N15" s="78"/>
      <c r="O15" s="89"/>
      <c r="P15" s="174" t="s">
        <v>210</v>
      </c>
      <c r="Q15" s="174"/>
      <c r="R15" s="174"/>
      <c r="S15" s="79"/>
    </row>
    <row r="16" spans="1:19" ht="23.1" customHeight="1" x14ac:dyDescent="0.2">
      <c r="A16" s="74"/>
      <c r="B16" s="175" t="s">
        <v>50</v>
      </c>
      <c r="C16" s="175"/>
      <c r="D16" s="175"/>
      <c r="E16" s="74"/>
      <c r="F16" s="74"/>
      <c r="G16" s="74"/>
      <c r="H16" s="176" t="s">
        <v>51</v>
      </c>
      <c r="I16" s="176"/>
      <c r="J16" s="176"/>
      <c r="K16" s="176"/>
      <c r="L16" s="176"/>
      <c r="M16" s="96"/>
      <c r="N16" s="96"/>
      <c r="O16" s="95"/>
      <c r="P16" s="175" t="s">
        <v>16</v>
      </c>
      <c r="Q16" s="175"/>
      <c r="R16" s="175"/>
      <c r="S16" s="13"/>
    </row>
    <row r="17" spans="1:19" ht="23.1" customHeight="1" x14ac:dyDescent="0.2">
      <c r="A17" s="11"/>
      <c r="B17" s="178"/>
      <c r="C17" s="178"/>
      <c r="D17" s="178"/>
      <c r="E17" s="11"/>
      <c r="F17" s="11"/>
      <c r="G17" s="11"/>
      <c r="H17" s="182"/>
      <c r="I17" s="182"/>
      <c r="J17" s="182"/>
      <c r="K17" s="182"/>
      <c r="L17" s="182"/>
      <c r="M17" s="92"/>
      <c r="N17" s="92"/>
      <c r="O17" s="82"/>
      <c r="P17" s="178"/>
      <c r="Q17" s="178"/>
      <c r="R17" s="178"/>
      <c r="S17" s="81"/>
    </row>
    <row r="18" spans="1:19" s="113" customFormat="1" ht="23.1" customHeight="1" x14ac:dyDescent="0.2">
      <c r="A18" s="17"/>
      <c r="B18" s="172" t="s">
        <v>197</v>
      </c>
      <c r="C18" s="172"/>
      <c r="D18" s="172"/>
      <c r="E18" s="17"/>
      <c r="F18" s="17"/>
      <c r="G18" s="17"/>
      <c r="H18" s="17"/>
      <c r="I18" s="17"/>
      <c r="J18" s="17"/>
      <c r="K18" s="17"/>
      <c r="L18" s="111"/>
      <c r="M18" s="111"/>
      <c r="N18" s="111"/>
      <c r="O18" s="112"/>
      <c r="P18" s="172" t="s">
        <v>196</v>
      </c>
      <c r="Q18" s="172"/>
      <c r="R18" s="172"/>
      <c r="S18" s="17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</row>
    <row r="21" spans="1:19" ht="23.1" customHeight="1" x14ac:dyDescent="0.2">
      <c r="A21" s="17"/>
      <c r="B21" s="172"/>
      <c r="C21" s="172"/>
      <c r="D21" s="172"/>
      <c r="E21" s="17"/>
      <c r="F21" s="17"/>
      <c r="G21" s="17"/>
      <c r="H21" s="172"/>
      <c r="I21" s="172"/>
      <c r="J21" s="172"/>
      <c r="K21" s="172"/>
      <c r="L21" s="172"/>
      <c r="M21" s="88"/>
      <c r="N21" s="88"/>
      <c r="O21" s="88"/>
      <c r="P21" s="172"/>
      <c r="Q21" s="172"/>
      <c r="R21" s="172"/>
      <c r="S21" s="88"/>
    </row>
    <row r="33" spans="1:19" ht="20.100000000000001" customHeight="1" x14ac:dyDescent="0.2">
      <c r="A33" s="7">
        <v>86</v>
      </c>
      <c r="B33" s="22" t="s">
        <v>30</v>
      </c>
      <c r="C33" s="1"/>
      <c r="D33" s="22">
        <v>2.66</v>
      </c>
      <c r="E33" s="2"/>
      <c r="F33" s="3"/>
      <c r="G33" s="3"/>
      <c r="H33" s="4"/>
      <c r="I33" s="8"/>
      <c r="J33" s="9">
        <f>I33+E33+D33</f>
        <v>2.66</v>
      </c>
      <c r="K33" s="10">
        <f>J33*1490000</f>
        <v>3963400</v>
      </c>
      <c r="L33" s="5"/>
      <c r="M33" s="5"/>
      <c r="N33" s="19">
        <f>(D33+E33+I33+G33)*1490000*40%</f>
        <v>1585360</v>
      </c>
      <c r="O33" s="19">
        <f>(D33+E33+I33+G33)*1490000*8%</f>
        <v>317072</v>
      </c>
      <c r="P33" s="19">
        <f>(D33+E33+I33+G33)*1.5%*1490000</f>
        <v>59451</v>
      </c>
      <c r="Q33" s="19">
        <f>(D33+E33+I33+G33)*1490000*1%</f>
        <v>39634</v>
      </c>
      <c r="R33" s="10">
        <f>K33+M33+N33-O33-P33-Q33</f>
        <v>5132603</v>
      </c>
      <c r="S33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1:D21"/>
    <mergeCell ref="H21:L21"/>
    <mergeCell ref="P21:R21"/>
    <mergeCell ref="P15:R15"/>
    <mergeCell ref="B16:D16"/>
    <mergeCell ref="H16:L16"/>
    <mergeCell ref="P16:R16"/>
    <mergeCell ref="B17:D17"/>
    <mergeCell ref="H17:L17"/>
    <mergeCell ref="P17:R17"/>
    <mergeCell ref="B18:D18"/>
    <mergeCell ref="P18:R18"/>
  </mergeCells>
  <pageMargins left="0.24" right="0.17" top="0.55000000000000004" bottom="0.43" header="0.83" footer="0.34"/>
  <pageSetup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7" zoomScale="130" zoomScaleNormal="130" workbookViewId="0">
      <selection activeCell="P14" sqref="P14:R14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3" t="s">
        <v>133</v>
      </c>
      <c r="B1" s="173"/>
      <c r="C1" s="173"/>
      <c r="D1" s="173"/>
      <c r="E1" s="173"/>
      <c r="F1" s="173"/>
      <c r="G1" s="173"/>
      <c r="H1" s="173"/>
      <c r="I1" s="17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7" t="s">
        <v>38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81"/>
    </row>
    <row r="3" spans="1:19" ht="23.1" customHeight="1" x14ac:dyDescent="0.2">
      <c r="A3" s="178" t="s">
        <v>202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24"/>
    </row>
    <row r="4" spans="1:19" ht="29.25" customHeight="1" x14ac:dyDescent="0.2">
      <c r="A4" s="179" t="s">
        <v>0</v>
      </c>
      <c r="B4" s="179" t="s">
        <v>1</v>
      </c>
      <c r="C4" s="179" t="s">
        <v>2</v>
      </c>
      <c r="D4" s="183" t="s">
        <v>3</v>
      </c>
      <c r="E4" s="184"/>
      <c r="F4" s="184"/>
      <c r="G4" s="184"/>
      <c r="H4" s="184"/>
      <c r="I4" s="184"/>
      <c r="J4" s="184"/>
      <c r="K4" s="185"/>
      <c r="L4" s="186" t="s">
        <v>21</v>
      </c>
      <c r="M4" s="189" t="s">
        <v>33</v>
      </c>
      <c r="N4" s="190"/>
      <c r="O4" s="183" t="s">
        <v>4</v>
      </c>
      <c r="P4" s="184"/>
      <c r="Q4" s="86"/>
      <c r="R4" s="179" t="s">
        <v>5</v>
      </c>
      <c r="S4" s="179" t="s">
        <v>52</v>
      </c>
    </row>
    <row r="5" spans="1:19" ht="23.1" customHeight="1" x14ac:dyDescent="0.2">
      <c r="A5" s="180"/>
      <c r="B5" s="180"/>
      <c r="C5" s="180"/>
      <c r="D5" s="179" t="s">
        <v>6</v>
      </c>
      <c r="E5" s="179" t="s">
        <v>7</v>
      </c>
      <c r="F5" s="20"/>
      <c r="G5" s="85"/>
      <c r="H5" s="184"/>
      <c r="I5" s="185"/>
      <c r="J5" s="179" t="s">
        <v>8</v>
      </c>
      <c r="K5" s="179" t="s">
        <v>46</v>
      </c>
      <c r="L5" s="187"/>
      <c r="M5" s="191"/>
      <c r="N5" s="192"/>
      <c r="O5" s="179" t="s">
        <v>9</v>
      </c>
      <c r="P5" s="179" t="s">
        <v>10</v>
      </c>
      <c r="Q5" s="83"/>
      <c r="R5" s="180"/>
      <c r="S5" s="180"/>
    </row>
    <row r="6" spans="1:19" ht="35.25" customHeight="1" x14ac:dyDescent="0.2">
      <c r="A6" s="181"/>
      <c r="B6" s="181"/>
      <c r="C6" s="181"/>
      <c r="D6" s="181"/>
      <c r="E6" s="181"/>
      <c r="F6" s="20" t="s">
        <v>22</v>
      </c>
      <c r="G6" s="20" t="s">
        <v>39</v>
      </c>
      <c r="H6" s="20" t="s">
        <v>24</v>
      </c>
      <c r="I6" s="20" t="s">
        <v>17</v>
      </c>
      <c r="J6" s="181"/>
      <c r="K6" s="181"/>
      <c r="L6" s="188"/>
      <c r="M6" s="87" t="s">
        <v>34</v>
      </c>
      <c r="N6" s="87" t="s">
        <v>35</v>
      </c>
      <c r="O6" s="181"/>
      <c r="P6" s="181"/>
      <c r="Q6" s="84" t="s">
        <v>23</v>
      </c>
      <c r="R6" s="181"/>
      <c r="S6" s="18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136</v>
      </c>
      <c r="C8" s="39" t="s">
        <v>195</v>
      </c>
      <c r="D8" s="29">
        <v>4.0599999999999996</v>
      </c>
      <c r="E8" s="40"/>
      <c r="F8" s="41"/>
      <c r="G8" s="41"/>
      <c r="H8" s="45">
        <v>0.08</v>
      </c>
      <c r="I8" s="31">
        <f t="shared" ref="I8" si="0">D8*H8</f>
        <v>0.32479999999999998</v>
      </c>
      <c r="J8" s="32">
        <f>I8+E8+D8</f>
        <v>4.3847999999999994</v>
      </c>
      <c r="K8" s="33">
        <f t="shared" ref="K8:K11" si="1">J8*1490000</f>
        <v>6533351.9999999991</v>
      </c>
      <c r="L8" s="34"/>
      <c r="M8" s="34">
        <v>149000</v>
      </c>
      <c r="N8" s="35">
        <f t="shared" ref="N8:N11" si="2">(D8+E8+I8+G8)*1490000*40%</f>
        <v>2613340.7999999998</v>
      </c>
      <c r="O8" s="35">
        <f t="shared" ref="O8:O11" si="3">(D8+E8+I8+G8)*1490000*8%</f>
        <v>522668.15999999992</v>
      </c>
      <c r="P8" s="35">
        <f t="shared" ref="P8:P11" si="4">(D8+E8+I8+G8)*1.5%*1490000</f>
        <v>98000.27999999997</v>
      </c>
      <c r="Q8" s="35">
        <f t="shared" ref="Q8:Q11" si="5">(D8+E8+I8+G8)*1490000*1%</f>
        <v>65333.51999999999</v>
      </c>
      <c r="R8" s="33">
        <f>K8+M8+N8-O8-P8-Q8</f>
        <v>8609690.8399999999</v>
      </c>
      <c r="S8" s="42"/>
    </row>
    <row r="9" spans="1:19" ht="20.100000000000001" customHeight="1" x14ac:dyDescent="0.2">
      <c r="A9" s="28">
        <v>2</v>
      </c>
      <c r="B9" s="107" t="s">
        <v>137</v>
      </c>
      <c r="C9" s="39" t="s">
        <v>195</v>
      </c>
      <c r="D9" s="29">
        <v>2.46</v>
      </c>
      <c r="E9" s="40"/>
      <c r="F9" s="41"/>
      <c r="G9" s="41"/>
      <c r="H9" s="43"/>
      <c r="I9" s="31"/>
      <c r="J9" s="32">
        <f>I9+E9+D9</f>
        <v>2.46</v>
      </c>
      <c r="K9" s="33">
        <f t="shared" si="1"/>
        <v>3665400</v>
      </c>
      <c r="L9" s="34"/>
      <c r="M9" s="34"/>
      <c r="N9" s="35">
        <f t="shared" si="2"/>
        <v>1466160</v>
      </c>
      <c r="O9" s="35">
        <f t="shared" si="3"/>
        <v>293232</v>
      </c>
      <c r="P9" s="35">
        <f t="shared" si="4"/>
        <v>54980.999999999993</v>
      </c>
      <c r="Q9" s="35">
        <f t="shared" si="5"/>
        <v>36654</v>
      </c>
      <c r="R9" s="33">
        <f>K9+M9+N9-O9-P9-Q9</f>
        <v>4746693</v>
      </c>
      <c r="S9" s="42"/>
    </row>
    <row r="10" spans="1:19" ht="20.100000000000001" customHeight="1" x14ac:dyDescent="0.2">
      <c r="A10" s="28">
        <v>3</v>
      </c>
      <c r="B10" s="105" t="s">
        <v>138</v>
      </c>
      <c r="C10" s="28" t="s">
        <v>32</v>
      </c>
      <c r="D10" s="29">
        <v>3.99</v>
      </c>
      <c r="E10" s="28">
        <v>0.2</v>
      </c>
      <c r="F10" s="41"/>
      <c r="G10" s="41"/>
      <c r="H10" s="43"/>
      <c r="I10" s="31"/>
      <c r="J10" s="32">
        <f>I10+E10+D10</f>
        <v>4.1900000000000004</v>
      </c>
      <c r="K10" s="33">
        <f t="shared" si="1"/>
        <v>6243100.0000000009</v>
      </c>
      <c r="L10" s="34"/>
      <c r="M10" s="34"/>
      <c r="N10" s="35">
        <f t="shared" si="2"/>
        <v>2497240.0000000005</v>
      </c>
      <c r="O10" s="35">
        <f t="shared" si="3"/>
        <v>499448.00000000006</v>
      </c>
      <c r="P10" s="35">
        <f t="shared" si="4"/>
        <v>93646.5</v>
      </c>
      <c r="Q10" s="35">
        <f t="shared" si="5"/>
        <v>62431.000000000007</v>
      </c>
      <c r="R10" s="33">
        <f>K10+M10+N10-O10-P10-Q10</f>
        <v>8084814.5000000019</v>
      </c>
      <c r="S10" s="42"/>
    </row>
    <row r="11" spans="1:19" ht="20.100000000000001" customHeight="1" x14ac:dyDescent="0.2">
      <c r="A11" s="28">
        <v>4</v>
      </c>
      <c r="B11" s="107" t="s">
        <v>139</v>
      </c>
      <c r="C11" s="39" t="s">
        <v>195</v>
      </c>
      <c r="D11" s="29">
        <v>2.72</v>
      </c>
      <c r="E11" s="40"/>
      <c r="F11" s="41"/>
      <c r="G11" s="41"/>
      <c r="H11" s="43"/>
      <c r="I11" s="31"/>
      <c r="J11" s="32">
        <f>I11+E11+D11</f>
        <v>2.72</v>
      </c>
      <c r="K11" s="33">
        <f t="shared" si="1"/>
        <v>4052800.0000000005</v>
      </c>
      <c r="L11" s="34"/>
      <c r="M11" s="34"/>
      <c r="N11" s="35">
        <f t="shared" si="2"/>
        <v>1621120.0000000002</v>
      </c>
      <c r="O11" s="35">
        <f t="shared" si="3"/>
        <v>324224.00000000006</v>
      </c>
      <c r="P11" s="35">
        <f t="shared" si="4"/>
        <v>60792.000000000007</v>
      </c>
      <c r="Q11" s="35">
        <f t="shared" si="5"/>
        <v>40528.000000000007</v>
      </c>
      <c r="R11" s="33">
        <f>K11+M11+N11-O11-P11-Q11</f>
        <v>5248376.0000000009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13.23</v>
      </c>
      <c r="E12" s="70">
        <f>SUM(E8:E11)</f>
        <v>0.2</v>
      </c>
      <c r="F12" s="70">
        <f>SUM(F8:F11)</f>
        <v>0</v>
      </c>
      <c r="G12" s="70"/>
      <c r="H12" s="70"/>
      <c r="I12" s="71">
        <f>SUM(I8:I11)</f>
        <v>0.32479999999999998</v>
      </c>
      <c r="J12" s="72">
        <f>SUM(J8:J11)</f>
        <v>13.754800000000001</v>
      </c>
      <c r="K12" s="69">
        <f>SUM(K8:K11)</f>
        <v>20494652</v>
      </c>
      <c r="L12" s="73"/>
      <c r="M12" s="69">
        <f t="shared" ref="M12:R12" si="6">SUM(M8:M11)</f>
        <v>149000</v>
      </c>
      <c r="N12" s="69">
        <f t="shared" si="6"/>
        <v>8197860.8000000007</v>
      </c>
      <c r="O12" s="69">
        <f t="shared" si="6"/>
        <v>1639572.16</v>
      </c>
      <c r="P12" s="69">
        <f t="shared" si="6"/>
        <v>307419.77999999997</v>
      </c>
      <c r="Q12" s="69">
        <f t="shared" si="6"/>
        <v>204946.52</v>
      </c>
      <c r="R12" s="69">
        <f t="shared" si="6"/>
        <v>26689574.340000004</v>
      </c>
      <c r="S12" s="69"/>
    </row>
    <row r="13" spans="1:19" ht="23.1" customHeight="1" x14ac:dyDescent="0.2">
      <c r="A13" s="74"/>
      <c r="B13" s="75" t="s">
        <v>134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74" t="s">
        <v>210</v>
      </c>
      <c r="Q14" s="174"/>
      <c r="R14" s="174"/>
      <c r="S14" s="79"/>
    </row>
    <row r="15" spans="1:19" ht="23.1" customHeight="1" x14ac:dyDescent="0.2">
      <c r="A15" s="74"/>
      <c r="B15" s="175" t="s">
        <v>50</v>
      </c>
      <c r="C15" s="175"/>
      <c r="D15" s="175"/>
      <c r="E15" s="74"/>
      <c r="F15" s="74"/>
      <c r="G15" s="74"/>
      <c r="H15" s="176" t="s">
        <v>51</v>
      </c>
      <c r="I15" s="176"/>
      <c r="J15" s="176"/>
      <c r="K15" s="176"/>
      <c r="L15" s="176"/>
      <c r="M15" s="96"/>
      <c r="N15" s="96"/>
      <c r="O15" s="95"/>
      <c r="P15" s="175" t="s">
        <v>16</v>
      </c>
      <c r="Q15" s="175"/>
      <c r="R15" s="175"/>
      <c r="S15" s="13"/>
    </row>
    <row r="16" spans="1:19" ht="23.1" customHeight="1" x14ac:dyDescent="0.2">
      <c r="A16" s="11"/>
      <c r="B16" s="178"/>
      <c r="C16" s="178"/>
      <c r="D16" s="178"/>
      <c r="E16" s="11"/>
      <c r="F16" s="11"/>
      <c r="G16" s="11"/>
      <c r="H16" s="182"/>
      <c r="I16" s="182"/>
      <c r="J16" s="182"/>
      <c r="K16" s="182"/>
      <c r="L16" s="182"/>
      <c r="M16" s="92"/>
      <c r="N16" s="92"/>
      <c r="O16" s="82"/>
      <c r="P16" s="178"/>
      <c r="Q16" s="178"/>
      <c r="R16" s="178"/>
      <c r="S16" s="81"/>
    </row>
    <row r="17" spans="1:19" s="113" customFormat="1" ht="23.1" customHeight="1" x14ac:dyDescent="0.2">
      <c r="A17" s="17"/>
      <c r="B17" s="172" t="s">
        <v>197</v>
      </c>
      <c r="C17" s="172"/>
      <c r="D17" s="172"/>
      <c r="E17" s="17"/>
      <c r="F17" s="17"/>
      <c r="G17" s="17"/>
      <c r="H17" s="17"/>
      <c r="I17" s="17"/>
      <c r="J17" s="17"/>
      <c r="K17" s="17"/>
      <c r="L17" s="111"/>
      <c r="M17" s="111"/>
      <c r="N17" s="111"/>
      <c r="O17" s="112"/>
      <c r="P17" s="172" t="s">
        <v>196</v>
      </c>
      <c r="Q17" s="172"/>
      <c r="R17" s="172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72"/>
      <c r="C20" s="172"/>
      <c r="D20" s="172"/>
      <c r="E20" s="17"/>
      <c r="F20" s="17"/>
      <c r="G20" s="17"/>
      <c r="H20" s="172"/>
      <c r="I20" s="172"/>
      <c r="J20" s="172"/>
      <c r="K20" s="172"/>
      <c r="L20" s="172"/>
      <c r="M20" s="88"/>
      <c r="N20" s="88"/>
      <c r="O20" s="88"/>
      <c r="P20" s="172"/>
      <c r="Q20" s="172"/>
      <c r="R20" s="172"/>
      <c r="S20" s="88"/>
    </row>
    <row r="32" spans="1:19" ht="20.100000000000001" customHeight="1" x14ac:dyDescent="0.2">
      <c r="A32" s="7">
        <v>86</v>
      </c>
      <c r="B32" s="22" t="s">
        <v>30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7" zoomScale="130" zoomScaleNormal="130" workbookViewId="0">
      <selection activeCell="P14" sqref="P14:R14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3" t="s">
        <v>135</v>
      </c>
      <c r="B1" s="173"/>
      <c r="C1" s="173"/>
      <c r="D1" s="173"/>
      <c r="E1" s="173"/>
      <c r="F1" s="173"/>
      <c r="G1" s="173"/>
      <c r="H1" s="173"/>
      <c r="I1" s="17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7" t="s">
        <v>38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81"/>
    </row>
    <row r="3" spans="1:19" ht="23.1" customHeight="1" x14ac:dyDescent="0.2">
      <c r="A3" s="178" t="s">
        <v>202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24"/>
    </row>
    <row r="4" spans="1:19" ht="29.25" customHeight="1" x14ac:dyDescent="0.2">
      <c r="A4" s="179" t="s">
        <v>0</v>
      </c>
      <c r="B4" s="179" t="s">
        <v>1</v>
      </c>
      <c r="C4" s="179" t="s">
        <v>2</v>
      </c>
      <c r="D4" s="183" t="s">
        <v>3</v>
      </c>
      <c r="E4" s="184"/>
      <c r="F4" s="184"/>
      <c r="G4" s="184"/>
      <c r="H4" s="184"/>
      <c r="I4" s="184"/>
      <c r="J4" s="184"/>
      <c r="K4" s="185"/>
      <c r="L4" s="186" t="s">
        <v>21</v>
      </c>
      <c r="M4" s="189" t="s">
        <v>33</v>
      </c>
      <c r="N4" s="190"/>
      <c r="O4" s="183" t="s">
        <v>4</v>
      </c>
      <c r="P4" s="184"/>
      <c r="Q4" s="86"/>
      <c r="R4" s="179" t="s">
        <v>5</v>
      </c>
      <c r="S4" s="179" t="s">
        <v>52</v>
      </c>
    </row>
    <row r="5" spans="1:19" ht="23.1" customHeight="1" x14ac:dyDescent="0.2">
      <c r="A5" s="180"/>
      <c r="B5" s="180"/>
      <c r="C5" s="180"/>
      <c r="D5" s="179" t="s">
        <v>6</v>
      </c>
      <c r="E5" s="179" t="s">
        <v>7</v>
      </c>
      <c r="F5" s="20"/>
      <c r="G5" s="85"/>
      <c r="H5" s="184"/>
      <c r="I5" s="185"/>
      <c r="J5" s="179" t="s">
        <v>8</v>
      </c>
      <c r="K5" s="179" t="s">
        <v>46</v>
      </c>
      <c r="L5" s="187"/>
      <c r="M5" s="191"/>
      <c r="N5" s="192"/>
      <c r="O5" s="179" t="s">
        <v>9</v>
      </c>
      <c r="P5" s="179" t="s">
        <v>10</v>
      </c>
      <c r="Q5" s="83"/>
      <c r="R5" s="180"/>
      <c r="S5" s="180"/>
    </row>
    <row r="6" spans="1:19" ht="35.25" customHeight="1" x14ac:dyDescent="0.2">
      <c r="A6" s="181"/>
      <c r="B6" s="181"/>
      <c r="C6" s="181"/>
      <c r="D6" s="181"/>
      <c r="E6" s="181"/>
      <c r="F6" s="20" t="s">
        <v>22</v>
      </c>
      <c r="G6" s="20" t="s">
        <v>39</v>
      </c>
      <c r="H6" s="20" t="s">
        <v>24</v>
      </c>
      <c r="I6" s="20" t="s">
        <v>17</v>
      </c>
      <c r="J6" s="181"/>
      <c r="K6" s="181"/>
      <c r="L6" s="188"/>
      <c r="M6" s="87" t="s">
        <v>34</v>
      </c>
      <c r="N6" s="87" t="s">
        <v>35</v>
      </c>
      <c r="O6" s="181"/>
      <c r="P6" s="181"/>
      <c r="Q6" s="84" t="s">
        <v>23</v>
      </c>
      <c r="R6" s="181"/>
      <c r="S6" s="18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140</v>
      </c>
      <c r="C8" s="39" t="s">
        <v>195</v>
      </c>
      <c r="D8" s="29">
        <v>3.65</v>
      </c>
      <c r="E8" s="40"/>
      <c r="F8" s="41"/>
      <c r="G8" s="41"/>
      <c r="H8" s="43"/>
      <c r="I8" s="31"/>
      <c r="J8" s="32">
        <f>I8+E8+D8</f>
        <v>3.65</v>
      </c>
      <c r="K8" s="33">
        <f t="shared" ref="K8:K11" si="0">J8*1490000</f>
        <v>5438500</v>
      </c>
      <c r="L8" s="34"/>
      <c r="M8" s="34">
        <v>149000</v>
      </c>
      <c r="N8" s="35">
        <f t="shared" ref="N8:N11" si="1">(D8+E8+I8+G8)*1490000*40%</f>
        <v>2175400</v>
      </c>
      <c r="O8" s="35">
        <f t="shared" ref="O8:O11" si="2">(D8+E8+I8+G8)*1490000*8%</f>
        <v>435080</v>
      </c>
      <c r="P8" s="35">
        <f t="shared" ref="P8:P11" si="3">(D8+E8+I8+G8)*1.5%*1490000</f>
        <v>81577.5</v>
      </c>
      <c r="Q8" s="35">
        <f t="shared" ref="Q8:Q11" si="4">(D8+E8+I8+G8)*1490000*1%</f>
        <v>54385</v>
      </c>
      <c r="R8" s="33">
        <f>K8+M8+N8-O8-P8-Q8</f>
        <v>7191857.5</v>
      </c>
      <c r="S8" s="42"/>
    </row>
    <row r="9" spans="1:19" ht="20.100000000000001" customHeight="1" x14ac:dyDescent="0.2">
      <c r="A9" s="28">
        <v>2</v>
      </c>
      <c r="B9" s="105" t="s">
        <v>141</v>
      </c>
      <c r="C9" s="39" t="s">
        <v>195</v>
      </c>
      <c r="D9" s="29">
        <v>3.65</v>
      </c>
      <c r="E9" s="40"/>
      <c r="F9" s="41"/>
      <c r="G9" s="41"/>
      <c r="H9" s="43"/>
      <c r="I9" s="31"/>
      <c r="J9" s="32">
        <f>I9+E9+D9</f>
        <v>3.65</v>
      </c>
      <c r="K9" s="33">
        <f t="shared" si="0"/>
        <v>5438500</v>
      </c>
      <c r="L9" s="34"/>
      <c r="M9" s="34"/>
      <c r="N9" s="35">
        <f t="shared" si="1"/>
        <v>2175400</v>
      </c>
      <c r="O9" s="35">
        <f t="shared" si="2"/>
        <v>435080</v>
      </c>
      <c r="P9" s="35">
        <f t="shared" si="3"/>
        <v>81577.5</v>
      </c>
      <c r="Q9" s="35">
        <f t="shared" si="4"/>
        <v>54385</v>
      </c>
      <c r="R9" s="33">
        <f>K9+M9+N9-O9-P9-Q9</f>
        <v>7042857.5</v>
      </c>
      <c r="S9" s="42"/>
    </row>
    <row r="10" spans="1:19" ht="20.100000000000001" customHeight="1" x14ac:dyDescent="0.2">
      <c r="A10" s="28">
        <v>3</v>
      </c>
      <c r="B10" s="105" t="s">
        <v>142</v>
      </c>
      <c r="C10" s="39" t="s">
        <v>195</v>
      </c>
      <c r="D10" s="29">
        <v>3.34</v>
      </c>
      <c r="E10" s="40"/>
      <c r="F10" s="41"/>
      <c r="G10" s="41"/>
      <c r="H10" s="43"/>
      <c r="I10" s="31"/>
      <c r="J10" s="32">
        <f>I10+E10+D10</f>
        <v>3.34</v>
      </c>
      <c r="K10" s="33">
        <f t="shared" si="0"/>
        <v>4976600</v>
      </c>
      <c r="L10" s="34"/>
      <c r="M10" s="34"/>
      <c r="N10" s="35">
        <f t="shared" si="1"/>
        <v>1990640</v>
      </c>
      <c r="O10" s="35">
        <f t="shared" si="2"/>
        <v>398128</v>
      </c>
      <c r="P10" s="35">
        <f t="shared" si="3"/>
        <v>74649</v>
      </c>
      <c r="Q10" s="35">
        <f t="shared" si="4"/>
        <v>49766</v>
      </c>
      <c r="R10" s="33">
        <f>K10+M10+N10-O10-P10-Q10</f>
        <v>6444697</v>
      </c>
      <c r="S10" s="42"/>
    </row>
    <row r="11" spans="1:19" ht="20.100000000000001" customHeight="1" x14ac:dyDescent="0.2">
      <c r="A11" s="28">
        <v>4</v>
      </c>
      <c r="B11" s="105" t="s">
        <v>143</v>
      </c>
      <c r="C11" s="28" t="s">
        <v>32</v>
      </c>
      <c r="D11" s="29">
        <v>2.66</v>
      </c>
      <c r="E11" s="49">
        <v>0.2</v>
      </c>
      <c r="F11" s="41"/>
      <c r="G11" s="41"/>
      <c r="H11" s="43"/>
      <c r="I11" s="31"/>
      <c r="J11" s="32">
        <f>I11+E11+D11</f>
        <v>2.8600000000000003</v>
      </c>
      <c r="K11" s="33">
        <f t="shared" si="0"/>
        <v>4261400.0000000009</v>
      </c>
      <c r="L11" s="34"/>
      <c r="M11" s="34"/>
      <c r="N11" s="35">
        <f t="shared" si="1"/>
        <v>1704560.0000000005</v>
      </c>
      <c r="O11" s="35">
        <f t="shared" si="2"/>
        <v>340912.00000000006</v>
      </c>
      <c r="P11" s="35">
        <f t="shared" si="3"/>
        <v>63921</v>
      </c>
      <c r="Q11" s="35">
        <f t="shared" si="4"/>
        <v>42614.000000000007</v>
      </c>
      <c r="R11" s="33">
        <f>K11+M11+N11-O11-P11-Q11</f>
        <v>5518513.0000000019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13.3</v>
      </c>
      <c r="E12" s="70">
        <f>SUM(E8:E11)</f>
        <v>0.2</v>
      </c>
      <c r="F12" s="70">
        <f>SUM(F8:F11)</f>
        <v>0</v>
      </c>
      <c r="G12" s="70"/>
      <c r="H12" s="70"/>
      <c r="I12" s="71"/>
      <c r="J12" s="72">
        <f>SUM(J8:J11)</f>
        <v>13.5</v>
      </c>
      <c r="K12" s="69">
        <f>SUM(K8:K11)</f>
        <v>20115000</v>
      </c>
      <c r="L12" s="73"/>
      <c r="M12" s="69">
        <f t="shared" ref="M12:R12" si="5">SUM(M8:M11)</f>
        <v>149000</v>
      </c>
      <c r="N12" s="69">
        <f t="shared" si="5"/>
        <v>8046000</v>
      </c>
      <c r="O12" s="69">
        <f t="shared" si="5"/>
        <v>1609200</v>
      </c>
      <c r="P12" s="69">
        <f t="shared" si="5"/>
        <v>301725</v>
      </c>
      <c r="Q12" s="69">
        <f t="shared" si="5"/>
        <v>201150</v>
      </c>
      <c r="R12" s="69">
        <f t="shared" si="5"/>
        <v>26197925</v>
      </c>
      <c r="S12" s="69"/>
    </row>
    <row r="13" spans="1:19" ht="23.1" customHeight="1" x14ac:dyDescent="0.2">
      <c r="A13" s="74"/>
      <c r="B13" s="75" t="s">
        <v>144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74" t="s">
        <v>210</v>
      </c>
      <c r="Q14" s="174"/>
      <c r="R14" s="174"/>
      <c r="S14" s="79"/>
    </row>
    <row r="15" spans="1:19" ht="23.1" customHeight="1" x14ac:dyDescent="0.2">
      <c r="A15" s="74"/>
      <c r="B15" s="175" t="s">
        <v>50</v>
      </c>
      <c r="C15" s="175"/>
      <c r="D15" s="175"/>
      <c r="E15" s="74"/>
      <c r="F15" s="74"/>
      <c r="G15" s="74"/>
      <c r="H15" s="176" t="s">
        <v>51</v>
      </c>
      <c r="I15" s="176"/>
      <c r="J15" s="176"/>
      <c r="K15" s="176"/>
      <c r="L15" s="176"/>
      <c r="M15" s="96"/>
      <c r="N15" s="96"/>
      <c r="O15" s="95"/>
      <c r="P15" s="175" t="s">
        <v>16</v>
      </c>
      <c r="Q15" s="175"/>
      <c r="R15" s="175"/>
      <c r="S15" s="13"/>
    </row>
    <row r="16" spans="1:19" ht="23.1" customHeight="1" x14ac:dyDescent="0.2">
      <c r="A16" s="11"/>
      <c r="B16" s="178"/>
      <c r="C16" s="178"/>
      <c r="D16" s="178"/>
      <c r="E16" s="11"/>
      <c r="F16" s="11"/>
      <c r="G16" s="11"/>
      <c r="H16" s="182"/>
      <c r="I16" s="182"/>
      <c r="J16" s="182"/>
      <c r="K16" s="182"/>
      <c r="L16" s="182"/>
      <c r="M16" s="92"/>
      <c r="N16" s="92"/>
      <c r="O16" s="82"/>
      <c r="P16" s="178"/>
      <c r="Q16" s="178"/>
      <c r="R16" s="178"/>
      <c r="S16" s="81"/>
    </row>
    <row r="17" spans="1:19" s="113" customFormat="1" ht="23.1" customHeight="1" x14ac:dyDescent="0.2">
      <c r="A17" s="17"/>
      <c r="B17" s="172" t="s">
        <v>197</v>
      </c>
      <c r="C17" s="172"/>
      <c r="D17" s="172"/>
      <c r="E17" s="17"/>
      <c r="F17" s="17"/>
      <c r="G17" s="17"/>
      <c r="H17" s="17"/>
      <c r="I17" s="17"/>
      <c r="J17" s="17"/>
      <c r="K17" s="17"/>
      <c r="L17" s="111"/>
      <c r="M17" s="111"/>
      <c r="N17" s="111"/>
      <c r="O17" s="112"/>
      <c r="P17" s="172" t="s">
        <v>196</v>
      </c>
      <c r="Q17" s="172"/>
      <c r="R17" s="172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72"/>
      <c r="C20" s="172"/>
      <c r="D20" s="172"/>
      <c r="E20" s="17"/>
      <c r="F20" s="17"/>
      <c r="G20" s="17"/>
      <c r="H20" s="172"/>
      <c r="I20" s="172"/>
      <c r="J20" s="172"/>
      <c r="K20" s="172"/>
      <c r="L20" s="172"/>
      <c r="M20" s="88"/>
      <c r="N20" s="88"/>
      <c r="O20" s="88"/>
      <c r="P20" s="172"/>
      <c r="Q20" s="172"/>
      <c r="R20" s="172"/>
      <c r="S20" s="88"/>
    </row>
    <row r="32" spans="1:19" ht="20.100000000000001" customHeight="1" x14ac:dyDescent="0.2">
      <c r="A32" s="7">
        <v>86</v>
      </c>
      <c r="B32" s="22" t="s">
        <v>30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abSelected="1" topLeftCell="A7" zoomScale="130" zoomScaleNormal="130" workbookViewId="0">
      <selection activeCell="P14" sqref="P14:R14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3" t="s">
        <v>145</v>
      </c>
      <c r="B1" s="173"/>
      <c r="C1" s="173"/>
      <c r="D1" s="173"/>
      <c r="E1" s="173"/>
      <c r="F1" s="173"/>
      <c r="G1" s="173"/>
      <c r="H1" s="173"/>
      <c r="I1" s="17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7" t="s">
        <v>38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81"/>
    </row>
    <row r="3" spans="1:19" ht="23.1" customHeight="1" x14ac:dyDescent="0.2">
      <c r="A3" s="178" t="s">
        <v>202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24"/>
    </row>
    <row r="4" spans="1:19" ht="29.25" customHeight="1" x14ac:dyDescent="0.2">
      <c r="A4" s="179" t="s">
        <v>0</v>
      </c>
      <c r="B4" s="179" t="s">
        <v>1</v>
      </c>
      <c r="C4" s="179" t="s">
        <v>2</v>
      </c>
      <c r="D4" s="183" t="s">
        <v>3</v>
      </c>
      <c r="E4" s="184"/>
      <c r="F4" s="184"/>
      <c r="G4" s="184"/>
      <c r="H4" s="184"/>
      <c r="I4" s="184"/>
      <c r="J4" s="184"/>
      <c r="K4" s="185"/>
      <c r="L4" s="186" t="s">
        <v>21</v>
      </c>
      <c r="M4" s="189" t="s">
        <v>33</v>
      </c>
      <c r="N4" s="190"/>
      <c r="O4" s="183" t="s">
        <v>4</v>
      </c>
      <c r="P4" s="184"/>
      <c r="Q4" s="86"/>
      <c r="R4" s="179" t="s">
        <v>5</v>
      </c>
      <c r="S4" s="179" t="s">
        <v>52</v>
      </c>
    </row>
    <row r="5" spans="1:19" ht="23.1" customHeight="1" x14ac:dyDescent="0.2">
      <c r="A5" s="180"/>
      <c r="B5" s="180"/>
      <c r="C5" s="180"/>
      <c r="D5" s="179" t="s">
        <v>6</v>
      </c>
      <c r="E5" s="179" t="s">
        <v>7</v>
      </c>
      <c r="F5" s="20"/>
      <c r="G5" s="85"/>
      <c r="H5" s="184"/>
      <c r="I5" s="185"/>
      <c r="J5" s="179" t="s">
        <v>8</v>
      </c>
      <c r="K5" s="179" t="s">
        <v>46</v>
      </c>
      <c r="L5" s="187"/>
      <c r="M5" s="191"/>
      <c r="N5" s="192"/>
      <c r="O5" s="179" t="s">
        <v>9</v>
      </c>
      <c r="P5" s="179" t="s">
        <v>10</v>
      </c>
      <c r="Q5" s="83"/>
      <c r="R5" s="180"/>
      <c r="S5" s="180"/>
    </row>
    <row r="6" spans="1:19" ht="35.25" customHeight="1" x14ac:dyDescent="0.2">
      <c r="A6" s="181"/>
      <c r="B6" s="181"/>
      <c r="C6" s="181"/>
      <c r="D6" s="181"/>
      <c r="E6" s="181"/>
      <c r="F6" s="20" t="s">
        <v>22</v>
      </c>
      <c r="G6" s="20" t="s">
        <v>39</v>
      </c>
      <c r="H6" s="20" t="s">
        <v>24</v>
      </c>
      <c r="I6" s="20" t="s">
        <v>17</v>
      </c>
      <c r="J6" s="181"/>
      <c r="K6" s="181"/>
      <c r="L6" s="188"/>
      <c r="M6" s="87" t="s">
        <v>34</v>
      </c>
      <c r="N6" s="87" t="s">
        <v>35</v>
      </c>
      <c r="O6" s="181"/>
      <c r="P6" s="181"/>
      <c r="Q6" s="84" t="s">
        <v>23</v>
      </c>
      <c r="R6" s="181"/>
      <c r="S6" s="18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147</v>
      </c>
      <c r="C8" s="28" t="s">
        <v>32</v>
      </c>
      <c r="D8" s="50">
        <v>3.33</v>
      </c>
      <c r="E8" s="40">
        <v>0.2</v>
      </c>
      <c r="F8" s="41"/>
      <c r="G8" s="41"/>
      <c r="H8" s="43"/>
      <c r="I8" s="31"/>
      <c r="J8" s="32">
        <f>I8+E8+D8</f>
        <v>3.5300000000000002</v>
      </c>
      <c r="K8" s="33">
        <f>J8*1490000</f>
        <v>5259700</v>
      </c>
      <c r="L8" s="34"/>
      <c r="M8" s="34"/>
      <c r="N8" s="35">
        <f t="shared" ref="N8:N11" si="0">(D8+E8+I8+G8)*1490000*40%</f>
        <v>2103880</v>
      </c>
      <c r="O8" s="35">
        <f t="shared" ref="O8:O11" si="1">(D8+E8+I8+G8)*1490000*8%</f>
        <v>420776</v>
      </c>
      <c r="P8" s="35">
        <f t="shared" ref="P8:P11" si="2">(D8+E8+I8+G8)*1.5%*1490000</f>
        <v>78895.5</v>
      </c>
      <c r="Q8" s="35">
        <f t="shared" ref="Q8:Q11" si="3">(D8+E8+I8+G8)*1490000*1%</f>
        <v>52597</v>
      </c>
      <c r="R8" s="33">
        <f>K8+M8+N8-O8-P8-Q8</f>
        <v>6811311.5</v>
      </c>
      <c r="S8" s="42"/>
    </row>
    <row r="9" spans="1:19" ht="20.100000000000001" customHeight="1" x14ac:dyDescent="0.2">
      <c r="A9" s="28">
        <v>2</v>
      </c>
      <c r="B9" s="105" t="s">
        <v>148</v>
      </c>
      <c r="C9" s="39" t="s">
        <v>195</v>
      </c>
      <c r="D9" s="29">
        <v>3.34</v>
      </c>
      <c r="E9" s="40"/>
      <c r="F9" s="41"/>
      <c r="G9" s="41"/>
      <c r="H9" s="43"/>
      <c r="I9" s="31"/>
      <c r="J9" s="32">
        <f>I9+E9+D9</f>
        <v>3.34</v>
      </c>
      <c r="K9" s="33">
        <f t="shared" ref="K9:K11" si="4">J9*1490000</f>
        <v>4976600</v>
      </c>
      <c r="L9" s="34"/>
      <c r="M9" s="34"/>
      <c r="N9" s="35">
        <f t="shared" si="0"/>
        <v>1990640</v>
      </c>
      <c r="O9" s="35">
        <f t="shared" si="1"/>
        <v>398128</v>
      </c>
      <c r="P9" s="35">
        <f t="shared" si="2"/>
        <v>74649</v>
      </c>
      <c r="Q9" s="35">
        <f t="shared" si="3"/>
        <v>49766</v>
      </c>
      <c r="R9" s="33">
        <f>K9+M9+N9-O9-P9-Q9</f>
        <v>6444697</v>
      </c>
      <c r="S9" s="42"/>
    </row>
    <row r="10" spans="1:19" ht="20.100000000000001" customHeight="1" x14ac:dyDescent="0.2">
      <c r="A10" s="28">
        <v>3</v>
      </c>
      <c r="B10" s="105" t="s">
        <v>149</v>
      </c>
      <c r="C10" s="39" t="s">
        <v>195</v>
      </c>
      <c r="D10" s="29">
        <v>4.0599999999999996</v>
      </c>
      <c r="E10" s="40"/>
      <c r="F10" s="41"/>
      <c r="G10" s="46" t="s">
        <v>40</v>
      </c>
      <c r="H10" s="47" t="s">
        <v>48</v>
      </c>
      <c r="I10" s="31">
        <f t="shared" ref="I10" si="5">D10*H10</f>
        <v>0.36539999999999995</v>
      </c>
      <c r="J10" s="32">
        <f>I10+E10+D10+G10</f>
        <v>4.9453999999999994</v>
      </c>
      <c r="K10" s="33">
        <f t="shared" si="4"/>
        <v>7368645.9999999991</v>
      </c>
      <c r="L10" s="34"/>
      <c r="M10" s="34">
        <v>149000</v>
      </c>
      <c r="N10" s="35">
        <f t="shared" si="0"/>
        <v>2947458.4</v>
      </c>
      <c r="O10" s="35">
        <f t="shared" si="1"/>
        <v>589491.67999999993</v>
      </c>
      <c r="P10" s="35">
        <f t="shared" si="2"/>
        <v>110529.68999999997</v>
      </c>
      <c r="Q10" s="35">
        <f t="shared" si="3"/>
        <v>73686.459999999992</v>
      </c>
      <c r="R10" s="33">
        <f>K10+M10+N10-O10-P10-Q10</f>
        <v>9691396.5699999984</v>
      </c>
      <c r="S10" s="42"/>
    </row>
    <row r="11" spans="1:19" ht="20.100000000000001" customHeight="1" x14ac:dyDescent="0.2">
      <c r="A11" s="28">
        <v>4</v>
      </c>
      <c r="B11" s="105" t="s">
        <v>150</v>
      </c>
      <c r="C11" s="39" t="s">
        <v>195</v>
      </c>
      <c r="D11" s="29">
        <v>3.03</v>
      </c>
      <c r="E11" s="40"/>
      <c r="F11" s="41"/>
      <c r="G11" s="41"/>
      <c r="H11" s="43"/>
      <c r="I11" s="31"/>
      <c r="J11" s="32">
        <f>I11+E11+D11</f>
        <v>3.03</v>
      </c>
      <c r="K11" s="33">
        <f t="shared" si="4"/>
        <v>4514700</v>
      </c>
      <c r="L11" s="34"/>
      <c r="M11" s="34"/>
      <c r="N11" s="35">
        <f t="shared" si="0"/>
        <v>1805880</v>
      </c>
      <c r="O11" s="35">
        <f t="shared" si="1"/>
        <v>361176</v>
      </c>
      <c r="P11" s="35">
        <f t="shared" si="2"/>
        <v>67720.5</v>
      </c>
      <c r="Q11" s="35">
        <f t="shared" si="3"/>
        <v>45147</v>
      </c>
      <c r="R11" s="33">
        <f>K11+M11+N11-O11-P11-Q11</f>
        <v>5846536.5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13.76</v>
      </c>
      <c r="E12" s="70">
        <f>SUM(E8:E11)</f>
        <v>0.2</v>
      </c>
      <c r="F12" s="70">
        <f>SUM(F8:F11)</f>
        <v>0</v>
      </c>
      <c r="G12" s="70" t="str">
        <f>G10</f>
        <v>0,52</v>
      </c>
      <c r="H12" s="70"/>
      <c r="I12" s="71">
        <f>SUM(I8:I11)</f>
        <v>0.36539999999999995</v>
      </c>
      <c r="J12" s="72">
        <f>SUM(J8:J11)</f>
        <v>14.8454</v>
      </c>
      <c r="K12" s="69">
        <f>SUM(K8:K11)</f>
        <v>22119646</v>
      </c>
      <c r="L12" s="73"/>
      <c r="M12" s="69">
        <f t="shared" ref="M12:R12" si="6">SUM(M8:M11)</f>
        <v>149000</v>
      </c>
      <c r="N12" s="69">
        <f t="shared" si="6"/>
        <v>8847858.4000000004</v>
      </c>
      <c r="O12" s="69">
        <f t="shared" si="6"/>
        <v>1769571.68</v>
      </c>
      <c r="P12" s="69">
        <f t="shared" si="6"/>
        <v>331794.68999999994</v>
      </c>
      <c r="Q12" s="69">
        <f t="shared" si="6"/>
        <v>221196.46</v>
      </c>
      <c r="R12" s="69">
        <f t="shared" si="6"/>
        <v>28793941.57</v>
      </c>
      <c r="S12" s="69"/>
    </row>
    <row r="13" spans="1:19" ht="23.1" customHeight="1" x14ac:dyDescent="0.2">
      <c r="A13" s="74"/>
      <c r="B13" s="75" t="s">
        <v>146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74" t="s">
        <v>210</v>
      </c>
      <c r="Q14" s="174"/>
      <c r="R14" s="174"/>
      <c r="S14" s="79"/>
    </row>
    <row r="15" spans="1:19" ht="23.1" customHeight="1" x14ac:dyDescent="0.2">
      <c r="A15" s="74"/>
      <c r="B15" s="175" t="s">
        <v>50</v>
      </c>
      <c r="C15" s="175"/>
      <c r="D15" s="175"/>
      <c r="E15" s="74"/>
      <c r="F15" s="74"/>
      <c r="G15" s="74"/>
      <c r="H15" s="176" t="s">
        <v>51</v>
      </c>
      <c r="I15" s="176"/>
      <c r="J15" s="176"/>
      <c r="K15" s="176"/>
      <c r="L15" s="176"/>
      <c r="M15" s="96"/>
      <c r="N15" s="96"/>
      <c r="O15" s="95"/>
      <c r="P15" s="175" t="s">
        <v>16</v>
      </c>
      <c r="Q15" s="175"/>
      <c r="R15" s="175"/>
      <c r="S15" s="13"/>
    </row>
    <row r="16" spans="1:19" ht="23.1" customHeight="1" x14ac:dyDescent="0.2">
      <c r="A16" s="11"/>
      <c r="B16" s="178"/>
      <c r="C16" s="178"/>
      <c r="D16" s="178"/>
      <c r="E16" s="11"/>
      <c r="F16" s="11"/>
      <c r="G16" s="11"/>
      <c r="H16" s="182"/>
      <c r="I16" s="182"/>
      <c r="J16" s="182"/>
      <c r="K16" s="182"/>
      <c r="L16" s="182"/>
      <c r="M16" s="92"/>
      <c r="N16" s="92"/>
      <c r="O16" s="82"/>
      <c r="P16" s="178"/>
      <c r="Q16" s="178"/>
      <c r="R16" s="178"/>
      <c r="S16" s="81"/>
    </row>
    <row r="17" spans="1:19" s="113" customFormat="1" ht="23.1" customHeight="1" x14ac:dyDescent="0.2">
      <c r="A17" s="17"/>
      <c r="B17" s="172" t="s">
        <v>197</v>
      </c>
      <c r="C17" s="172"/>
      <c r="D17" s="172"/>
      <c r="E17" s="17"/>
      <c r="F17" s="17"/>
      <c r="G17" s="17"/>
      <c r="H17" s="17"/>
      <c r="I17" s="17"/>
      <c r="J17" s="17"/>
      <c r="K17" s="17"/>
      <c r="L17" s="111"/>
      <c r="M17" s="111"/>
      <c r="N17" s="111"/>
      <c r="O17" s="112"/>
      <c r="P17" s="172" t="s">
        <v>196</v>
      </c>
      <c r="Q17" s="172"/>
      <c r="R17" s="172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72"/>
      <c r="C20" s="172"/>
      <c r="D20" s="172"/>
      <c r="E20" s="17"/>
      <c r="F20" s="17"/>
      <c r="G20" s="17"/>
      <c r="H20" s="172"/>
      <c r="I20" s="172"/>
      <c r="J20" s="172"/>
      <c r="K20" s="172"/>
      <c r="L20" s="172"/>
      <c r="M20" s="88"/>
      <c r="N20" s="88"/>
      <c r="O20" s="88"/>
      <c r="P20" s="172"/>
      <c r="Q20" s="172"/>
      <c r="R20" s="172"/>
      <c r="S20" s="88"/>
    </row>
    <row r="32" spans="1:19" ht="20.100000000000001" customHeight="1" x14ac:dyDescent="0.2">
      <c r="A32" s="7">
        <v>86</v>
      </c>
      <c r="B32" s="22" t="s">
        <v>30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opLeftCell="A7" zoomScale="130" zoomScaleNormal="130" workbookViewId="0">
      <selection activeCell="P15" sqref="P15:R15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3" t="s">
        <v>151</v>
      </c>
      <c r="B1" s="173"/>
      <c r="C1" s="173"/>
      <c r="D1" s="173"/>
      <c r="E1" s="173"/>
      <c r="F1" s="173"/>
      <c r="G1" s="173"/>
      <c r="H1" s="173"/>
      <c r="I1" s="17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7" t="s">
        <v>38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81"/>
    </row>
    <row r="3" spans="1:19" ht="23.1" customHeight="1" x14ac:dyDescent="0.2">
      <c r="A3" s="178" t="s">
        <v>202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24"/>
    </row>
    <row r="4" spans="1:19" ht="29.25" customHeight="1" x14ac:dyDescent="0.2">
      <c r="A4" s="179" t="s">
        <v>0</v>
      </c>
      <c r="B4" s="179" t="s">
        <v>1</v>
      </c>
      <c r="C4" s="179" t="s">
        <v>2</v>
      </c>
      <c r="D4" s="183" t="s">
        <v>3</v>
      </c>
      <c r="E4" s="184"/>
      <c r="F4" s="184"/>
      <c r="G4" s="184"/>
      <c r="H4" s="184"/>
      <c r="I4" s="184"/>
      <c r="J4" s="184"/>
      <c r="K4" s="185"/>
      <c r="L4" s="186" t="s">
        <v>21</v>
      </c>
      <c r="M4" s="189" t="s">
        <v>33</v>
      </c>
      <c r="N4" s="190"/>
      <c r="O4" s="183" t="s">
        <v>4</v>
      </c>
      <c r="P4" s="184"/>
      <c r="Q4" s="86"/>
      <c r="R4" s="179" t="s">
        <v>5</v>
      </c>
      <c r="S4" s="179" t="s">
        <v>52</v>
      </c>
    </row>
    <row r="5" spans="1:19" ht="23.1" customHeight="1" x14ac:dyDescent="0.2">
      <c r="A5" s="180"/>
      <c r="B5" s="180"/>
      <c r="C5" s="180"/>
      <c r="D5" s="179" t="s">
        <v>6</v>
      </c>
      <c r="E5" s="179" t="s">
        <v>7</v>
      </c>
      <c r="F5" s="20"/>
      <c r="G5" s="85"/>
      <c r="H5" s="184"/>
      <c r="I5" s="185"/>
      <c r="J5" s="179" t="s">
        <v>8</v>
      </c>
      <c r="K5" s="179" t="s">
        <v>46</v>
      </c>
      <c r="L5" s="187"/>
      <c r="M5" s="191"/>
      <c r="N5" s="192"/>
      <c r="O5" s="179" t="s">
        <v>9</v>
      </c>
      <c r="P5" s="179" t="s">
        <v>10</v>
      </c>
      <c r="Q5" s="83"/>
      <c r="R5" s="180"/>
      <c r="S5" s="180"/>
    </row>
    <row r="6" spans="1:19" ht="35.25" customHeight="1" x14ac:dyDescent="0.2">
      <c r="A6" s="181"/>
      <c r="B6" s="181"/>
      <c r="C6" s="181"/>
      <c r="D6" s="181"/>
      <c r="E6" s="181"/>
      <c r="F6" s="20" t="s">
        <v>22</v>
      </c>
      <c r="G6" s="20" t="s">
        <v>39</v>
      </c>
      <c r="H6" s="20" t="s">
        <v>24</v>
      </c>
      <c r="I6" s="20" t="s">
        <v>17</v>
      </c>
      <c r="J6" s="181"/>
      <c r="K6" s="181"/>
      <c r="L6" s="188"/>
      <c r="M6" s="87" t="s">
        <v>34</v>
      </c>
      <c r="N6" s="87" t="s">
        <v>35</v>
      </c>
      <c r="O6" s="181"/>
      <c r="P6" s="181"/>
      <c r="Q6" s="84" t="s">
        <v>23</v>
      </c>
      <c r="R6" s="181"/>
      <c r="S6" s="18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/>
      <c r="B8" s="36" t="s">
        <v>25</v>
      </c>
      <c r="C8" s="39"/>
      <c r="D8" s="40"/>
      <c r="E8" s="40"/>
      <c r="F8" s="41"/>
      <c r="G8" s="41"/>
      <c r="H8" s="43"/>
      <c r="I8" s="31"/>
      <c r="J8" s="32"/>
      <c r="K8" s="33"/>
      <c r="L8" s="34"/>
      <c r="M8" s="34"/>
      <c r="N8" s="35">
        <f t="shared" ref="N8:N12" si="0">(D8+E8+I8+G8)*1490000*40%</f>
        <v>0</v>
      </c>
      <c r="O8" s="35">
        <f t="shared" ref="O8:O12" si="1">(D8+E8+I8+G8)*1490000*8%</f>
        <v>0</v>
      </c>
      <c r="P8" s="35">
        <f t="shared" ref="P8:P12" si="2">(D8+E8+I8+G8)*1.5%*1490000</f>
        <v>0</v>
      </c>
      <c r="Q8" s="35">
        <f t="shared" ref="Q8:Q12" si="3">(D8+E8+I8+G8)*1490000*1%</f>
        <v>0</v>
      </c>
      <c r="R8" s="33"/>
      <c r="S8" s="42"/>
    </row>
    <row r="9" spans="1:19" ht="20.100000000000001" customHeight="1" x14ac:dyDescent="0.2">
      <c r="A9" s="28">
        <v>1</v>
      </c>
      <c r="B9" s="105" t="s">
        <v>153</v>
      </c>
      <c r="C9" s="39" t="s">
        <v>195</v>
      </c>
      <c r="D9" s="29">
        <v>2.46</v>
      </c>
      <c r="E9" s="40"/>
      <c r="F9" s="41"/>
      <c r="G9" s="41"/>
      <c r="H9" s="43"/>
      <c r="I9" s="31"/>
      <c r="J9" s="32">
        <f>I9+E9+D9</f>
        <v>2.46</v>
      </c>
      <c r="K9" s="33">
        <f t="shared" ref="K9:K12" si="4">J9*1490000</f>
        <v>3665400</v>
      </c>
      <c r="L9" s="34"/>
      <c r="M9" s="34">
        <v>149000</v>
      </c>
      <c r="N9" s="35">
        <f t="shared" si="0"/>
        <v>1466160</v>
      </c>
      <c r="O9" s="35">
        <f t="shared" si="1"/>
        <v>293232</v>
      </c>
      <c r="P9" s="35">
        <f t="shared" si="2"/>
        <v>54980.999999999993</v>
      </c>
      <c r="Q9" s="35">
        <f t="shared" si="3"/>
        <v>36654</v>
      </c>
      <c r="R9" s="33">
        <f>K9+M9+N9-O9-P9-Q9</f>
        <v>4895693</v>
      </c>
      <c r="S9" s="42"/>
    </row>
    <row r="10" spans="1:19" ht="20.100000000000001" customHeight="1" x14ac:dyDescent="0.2">
      <c r="A10" s="28">
        <v>2</v>
      </c>
      <c r="B10" s="105" t="s">
        <v>154</v>
      </c>
      <c r="C10" s="39" t="s">
        <v>195</v>
      </c>
      <c r="D10" s="29">
        <v>2.1</v>
      </c>
      <c r="E10" s="40"/>
      <c r="F10" s="41"/>
      <c r="G10" s="41"/>
      <c r="H10" s="43"/>
      <c r="I10" s="31"/>
      <c r="J10" s="32">
        <f>I10+E10+D10</f>
        <v>2.1</v>
      </c>
      <c r="K10" s="33">
        <f t="shared" si="4"/>
        <v>3129000</v>
      </c>
      <c r="L10" s="34"/>
      <c r="M10" s="34"/>
      <c r="N10" s="35">
        <f t="shared" si="0"/>
        <v>1251600</v>
      </c>
      <c r="O10" s="35">
        <f t="shared" si="1"/>
        <v>250320</v>
      </c>
      <c r="P10" s="35">
        <f t="shared" si="2"/>
        <v>46935</v>
      </c>
      <c r="Q10" s="35">
        <f t="shared" si="3"/>
        <v>31290</v>
      </c>
      <c r="R10" s="33">
        <f>K10+M10+N10-O10-P10-Q10</f>
        <v>4052055</v>
      </c>
      <c r="S10" s="42"/>
    </row>
    <row r="11" spans="1:19" ht="20.100000000000001" customHeight="1" x14ac:dyDescent="0.2">
      <c r="A11" s="28">
        <v>3</v>
      </c>
      <c r="B11" s="105" t="s">
        <v>155</v>
      </c>
      <c r="C11" s="39" t="s">
        <v>195</v>
      </c>
      <c r="D11" s="29">
        <v>3.86</v>
      </c>
      <c r="E11" s="40"/>
      <c r="F11" s="41"/>
      <c r="G11" s="41"/>
      <c r="H11" s="43"/>
      <c r="I11" s="31"/>
      <c r="J11" s="32">
        <f>I11+E11+D11</f>
        <v>3.86</v>
      </c>
      <c r="K11" s="33">
        <f t="shared" si="4"/>
        <v>5751400</v>
      </c>
      <c r="L11" s="34"/>
      <c r="M11" s="34"/>
      <c r="N11" s="35">
        <f t="shared" si="0"/>
        <v>2300560</v>
      </c>
      <c r="O11" s="35">
        <f t="shared" si="1"/>
        <v>460112</v>
      </c>
      <c r="P11" s="35">
        <f t="shared" si="2"/>
        <v>86270.999999999985</v>
      </c>
      <c r="Q11" s="35">
        <f t="shared" si="3"/>
        <v>57514</v>
      </c>
      <c r="R11" s="33">
        <f>K11+M11+N11-O11-P11-Q11</f>
        <v>7448063</v>
      </c>
      <c r="S11" s="42"/>
    </row>
    <row r="12" spans="1:19" ht="20.100000000000001" customHeight="1" x14ac:dyDescent="0.2">
      <c r="A12" s="28">
        <v>4</v>
      </c>
      <c r="B12" s="105" t="s">
        <v>156</v>
      </c>
      <c r="C12" s="28" t="s">
        <v>32</v>
      </c>
      <c r="D12" s="29">
        <v>4.9800000000000004</v>
      </c>
      <c r="E12" s="28">
        <v>0.2</v>
      </c>
      <c r="F12" s="41"/>
      <c r="G12" s="41"/>
      <c r="H12" s="43"/>
      <c r="I12" s="31"/>
      <c r="J12" s="32">
        <f>I12+E12+D12</f>
        <v>5.1800000000000006</v>
      </c>
      <c r="K12" s="33">
        <f t="shared" si="4"/>
        <v>7718200.0000000009</v>
      </c>
      <c r="L12" s="34"/>
      <c r="M12" s="34"/>
      <c r="N12" s="35">
        <f t="shared" si="0"/>
        <v>3087280.0000000005</v>
      </c>
      <c r="O12" s="35">
        <f t="shared" si="1"/>
        <v>617456.00000000012</v>
      </c>
      <c r="P12" s="35">
        <f t="shared" si="2"/>
        <v>115773.00000000001</v>
      </c>
      <c r="Q12" s="35">
        <f t="shared" si="3"/>
        <v>77182.000000000015</v>
      </c>
      <c r="R12" s="33">
        <f>K12+M12+N12-O12-P12-Q12</f>
        <v>9995069.0000000019</v>
      </c>
      <c r="S12" s="42"/>
    </row>
    <row r="13" spans="1:19" ht="21.95" customHeight="1" x14ac:dyDescent="0.2">
      <c r="A13" s="69"/>
      <c r="B13" s="69" t="s">
        <v>11</v>
      </c>
      <c r="C13" s="69"/>
      <c r="D13" s="70">
        <f>SUM(D8:D12)</f>
        <v>13.4</v>
      </c>
      <c r="E13" s="70">
        <f>SUM(E8:E12)</f>
        <v>0.2</v>
      </c>
      <c r="F13" s="70">
        <f>SUM(F8:F12)</f>
        <v>0</v>
      </c>
      <c r="G13" s="70"/>
      <c r="H13" s="70"/>
      <c r="I13" s="71"/>
      <c r="J13" s="72">
        <f>SUM(J8:J12)</f>
        <v>13.600000000000001</v>
      </c>
      <c r="K13" s="69">
        <f>SUM(K8:K12)</f>
        <v>20264000</v>
      </c>
      <c r="L13" s="73"/>
      <c r="M13" s="69">
        <f t="shared" ref="M13:R13" si="5">SUM(M8:M12)</f>
        <v>149000</v>
      </c>
      <c r="N13" s="69">
        <f t="shared" si="5"/>
        <v>8105600</v>
      </c>
      <c r="O13" s="69">
        <f t="shared" si="5"/>
        <v>1621120</v>
      </c>
      <c r="P13" s="69">
        <f t="shared" si="5"/>
        <v>303960</v>
      </c>
      <c r="Q13" s="69">
        <f t="shared" si="5"/>
        <v>202640</v>
      </c>
      <c r="R13" s="69">
        <f t="shared" si="5"/>
        <v>26390880</v>
      </c>
      <c r="S13" s="69"/>
    </row>
    <row r="14" spans="1:19" ht="23.1" customHeight="1" x14ac:dyDescent="0.2">
      <c r="A14" s="74"/>
      <c r="B14" s="75" t="s">
        <v>152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6"/>
    </row>
    <row r="15" spans="1:19" ht="18.75" customHeight="1" x14ac:dyDescent="0.2">
      <c r="A15" s="74"/>
      <c r="B15" s="77"/>
      <c r="C15" s="74"/>
      <c r="D15" s="74"/>
      <c r="E15" s="74"/>
      <c r="F15" s="74"/>
      <c r="G15" s="74"/>
      <c r="H15" s="74"/>
      <c r="I15" s="74"/>
      <c r="J15" s="74"/>
      <c r="K15" s="74"/>
      <c r="L15" s="78"/>
      <c r="M15" s="78"/>
      <c r="N15" s="78"/>
      <c r="O15" s="89"/>
      <c r="P15" s="174" t="s">
        <v>210</v>
      </c>
      <c r="Q15" s="174"/>
      <c r="R15" s="174"/>
      <c r="S15" s="79"/>
    </row>
    <row r="16" spans="1:19" ht="23.1" customHeight="1" x14ac:dyDescent="0.2">
      <c r="A16" s="74"/>
      <c r="B16" s="175" t="s">
        <v>50</v>
      </c>
      <c r="C16" s="175"/>
      <c r="D16" s="175"/>
      <c r="E16" s="74"/>
      <c r="F16" s="74"/>
      <c r="G16" s="74"/>
      <c r="H16" s="176" t="s">
        <v>51</v>
      </c>
      <c r="I16" s="176"/>
      <c r="J16" s="176"/>
      <c r="K16" s="176"/>
      <c r="L16" s="176"/>
      <c r="M16" s="96"/>
      <c r="N16" s="96"/>
      <c r="O16" s="95"/>
      <c r="P16" s="175" t="s">
        <v>16</v>
      </c>
      <c r="Q16" s="175"/>
      <c r="R16" s="175"/>
      <c r="S16" s="13"/>
    </row>
    <row r="17" spans="1:19" ht="23.1" customHeight="1" x14ac:dyDescent="0.2">
      <c r="A17" s="11"/>
      <c r="B17" s="178"/>
      <c r="C17" s="178"/>
      <c r="D17" s="178"/>
      <c r="E17" s="11"/>
      <c r="F17" s="11"/>
      <c r="G17" s="11"/>
      <c r="H17" s="182"/>
      <c r="I17" s="182"/>
      <c r="J17" s="182"/>
      <c r="K17" s="182"/>
      <c r="L17" s="182"/>
      <c r="M17" s="92"/>
      <c r="N17" s="92"/>
      <c r="O17" s="82"/>
      <c r="P17" s="178"/>
      <c r="Q17" s="178"/>
      <c r="R17" s="178"/>
      <c r="S17" s="81"/>
    </row>
    <row r="18" spans="1:19" s="113" customFormat="1" ht="23.1" customHeight="1" x14ac:dyDescent="0.2">
      <c r="A18" s="17"/>
      <c r="B18" s="172" t="s">
        <v>197</v>
      </c>
      <c r="C18" s="172"/>
      <c r="D18" s="172"/>
      <c r="E18" s="17"/>
      <c r="F18" s="17"/>
      <c r="G18" s="17"/>
      <c r="H18" s="17"/>
      <c r="I18" s="17"/>
      <c r="J18" s="17"/>
      <c r="K18" s="17"/>
      <c r="L18" s="111"/>
      <c r="M18" s="111"/>
      <c r="N18" s="111"/>
      <c r="O18" s="112"/>
      <c r="P18" s="172" t="s">
        <v>196</v>
      </c>
      <c r="Q18" s="172"/>
      <c r="R18" s="172"/>
      <c r="S18" s="17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</row>
    <row r="21" spans="1:19" ht="23.1" customHeight="1" x14ac:dyDescent="0.2">
      <c r="A21" s="17"/>
      <c r="B21" s="172"/>
      <c r="C21" s="172"/>
      <c r="D21" s="172"/>
      <c r="E21" s="17"/>
      <c r="F21" s="17"/>
      <c r="G21" s="17"/>
      <c r="H21" s="172"/>
      <c r="I21" s="172"/>
      <c r="J21" s="172"/>
      <c r="K21" s="172"/>
      <c r="L21" s="172"/>
      <c r="M21" s="88"/>
      <c r="N21" s="88"/>
      <c r="O21" s="88"/>
      <c r="P21" s="172"/>
      <c r="Q21" s="172"/>
      <c r="R21" s="172"/>
      <c r="S21" s="88"/>
    </row>
    <row r="33" spans="1:19" ht="20.100000000000001" customHeight="1" x14ac:dyDescent="0.2">
      <c r="A33" s="7">
        <v>86</v>
      </c>
      <c r="B33" s="22" t="s">
        <v>30</v>
      </c>
      <c r="C33" s="1"/>
      <c r="D33" s="22">
        <v>2.66</v>
      </c>
      <c r="E33" s="2"/>
      <c r="F33" s="3"/>
      <c r="G33" s="3"/>
      <c r="H33" s="4"/>
      <c r="I33" s="8"/>
      <c r="J33" s="9">
        <f>I33+E33+D33</f>
        <v>2.66</v>
      </c>
      <c r="K33" s="10">
        <f>J33*1490000</f>
        <v>3963400</v>
      </c>
      <c r="L33" s="5"/>
      <c r="M33" s="5"/>
      <c r="N33" s="19">
        <f>(D33+E33+I33+G33)*1490000*40%</f>
        <v>1585360</v>
      </c>
      <c r="O33" s="19">
        <f>(D33+E33+I33+G33)*1490000*8%</f>
        <v>317072</v>
      </c>
      <c r="P33" s="19">
        <f>(D33+E33+I33+G33)*1.5%*1490000</f>
        <v>59451</v>
      </c>
      <c r="Q33" s="19">
        <f>(D33+E33+I33+G33)*1490000*1%</f>
        <v>39634</v>
      </c>
      <c r="R33" s="10">
        <f>K33+M33+N33-O33-P33-Q33</f>
        <v>5132603</v>
      </c>
      <c r="S33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1:D21"/>
    <mergeCell ref="H21:L21"/>
    <mergeCell ref="P21:R21"/>
    <mergeCell ref="P15:R15"/>
    <mergeCell ref="B16:D16"/>
    <mergeCell ref="H16:L16"/>
    <mergeCell ref="P16:R16"/>
    <mergeCell ref="B17:D17"/>
    <mergeCell ref="H17:L17"/>
    <mergeCell ref="P17:R17"/>
    <mergeCell ref="B18:D18"/>
    <mergeCell ref="P18:R18"/>
  </mergeCells>
  <pageMargins left="0.24" right="0.17" top="0.55000000000000004" bottom="0.43" header="0.83" footer="0.34"/>
  <pageSetup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7" zoomScale="130" zoomScaleNormal="130" workbookViewId="0">
      <selection activeCell="P14" sqref="P14:R14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3" t="s">
        <v>157</v>
      </c>
      <c r="B1" s="173"/>
      <c r="C1" s="173"/>
      <c r="D1" s="173"/>
      <c r="E1" s="173"/>
      <c r="F1" s="173"/>
      <c r="G1" s="173"/>
      <c r="H1" s="173"/>
      <c r="I1" s="17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7" t="s">
        <v>38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81"/>
    </row>
    <row r="3" spans="1:19" ht="23.1" customHeight="1" x14ac:dyDescent="0.2">
      <c r="A3" s="178" t="s">
        <v>202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24"/>
    </row>
    <row r="4" spans="1:19" ht="29.25" customHeight="1" x14ac:dyDescent="0.2">
      <c r="A4" s="179" t="s">
        <v>0</v>
      </c>
      <c r="B4" s="179" t="s">
        <v>1</v>
      </c>
      <c r="C4" s="179" t="s">
        <v>2</v>
      </c>
      <c r="D4" s="183" t="s">
        <v>3</v>
      </c>
      <c r="E4" s="184"/>
      <c r="F4" s="184"/>
      <c r="G4" s="184"/>
      <c r="H4" s="184"/>
      <c r="I4" s="184"/>
      <c r="J4" s="184"/>
      <c r="K4" s="185"/>
      <c r="L4" s="186" t="s">
        <v>21</v>
      </c>
      <c r="M4" s="189" t="s">
        <v>33</v>
      </c>
      <c r="N4" s="190"/>
      <c r="O4" s="183" t="s">
        <v>4</v>
      </c>
      <c r="P4" s="184"/>
      <c r="Q4" s="86"/>
      <c r="R4" s="179" t="s">
        <v>5</v>
      </c>
      <c r="S4" s="179" t="s">
        <v>52</v>
      </c>
    </row>
    <row r="5" spans="1:19" ht="23.1" customHeight="1" x14ac:dyDescent="0.2">
      <c r="A5" s="180"/>
      <c r="B5" s="180"/>
      <c r="C5" s="180"/>
      <c r="D5" s="179" t="s">
        <v>6</v>
      </c>
      <c r="E5" s="179" t="s">
        <v>7</v>
      </c>
      <c r="F5" s="20"/>
      <c r="G5" s="85"/>
      <c r="H5" s="184"/>
      <c r="I5" s="185"/>
      <c r="J5" s="179" t="s">
        <v>8</v>
      </c>
      <c r="K5" s="179" t="s">
        <v>46</v>
      </c>
      <c r="L5" s="187"/>
      <c r="M5" s="191"/>
      <c r="N5" s="192"/>
      <c r="O5" s="179" t="s">
        <v>9</v>
      </c>
      <c r="P5" s="179" t="s">
        <v>10</v>
      </c>
      <c r="Q5" s="179" t="s">
        <v>23</v>
      </c>
      <c r="R5" s="180"/>
      <c r="S5" s="180"/>
    </row>
    <row r="6" spans="1:19" ht="35.25" customHeight="1" x14ac:dyDescent="0.2">
      <c r="A6" s="181"/>
      <c r="B6" s="181"/>
      <c r="C6" s="181"/>
      <c r="D6" s="181"/>
      <c r="E6" s="181"/>
      <c r="F6" s="20" t="s">
        <v>22</v>
      </c>
      <c r="G6" s="20" t="s">
        <v>39</v>
      </c>
      <c r="H6" s="20" t="s">
        <v>24</v>
      </c>
      <c r="I6" s="20" t="s">
        <v>17</v>
      </c>
      <c r="J6" s="181"/>
      <c r="K6" s="181"/>
      <c r="L6" s="188"/>
      <c r="M6" s="87" t="s">
        <v>34</v>
      </c>
      <c r="N6" s="87" t="s">
        <v>35</v>
      </c>
      <c r="O6" s="181"/>
      <c r="P6" s="181"/>
      <c r="Q6" s="181"/>
      <c r="R6" s="181"/>
      <c r="S6" s="18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158</v>
      </c>
      <c r="C8" s="28" t="s">
        <v>32</v>
      </c>
      <c r="D8" s="48">
        <v>4.6500000000000004</v>
      </c>
      <c r="E8" s="28">
        <v>0.2</v>
      </c>
      <c r="F8" s="41"/>
      <c r="G8" s="41"/>
      <c r="H8" s="43"/>
      <c r="I8" s="31"/>
      <c r="J8" s="32">
        <f>I8+E8+D8</f>
        <v>4.8500000000000005</v>
      </c>
      <c r="K8" s="33">
        <f>J8*1490000</f>
        <v>7226500.0000000009</v>
      </c>
      <c r="L8" s="34"/>
      <c r="M8" s="34"/>
      <c r="N8" s="35">
        <f t="shared" ref="N8:N11" si="0">(D8+E8+I8+G8)*1490000*40%</f>
        <v>2890600.0000000005</v>
      </c>
      <c r="O8" s="35">
        <f t="shared" ref="O8:O11" si="1">(D8+E8+I8+G8)*1490000*8%</f>
        <v>578120.00000000012</v>
      </c>
      <c r="P8" s="35">
        <f t="shared" ref="P8:P11" si="2">(D8+E8+I8+G8)*1.5%*1490000</f>
        <v>108397.50000000001</v>
      </c>
      <c r="Q8" s="35">
        <f t="shared" ref="Q8:Q11" si="3">(D8+E8+I8+G8)*1490000*1%</f>
        <v>72265.000000000015</v>
      </c>
      <c r="R8" s="33">
        <f>K8+M8+N8-O8-P8-Q8</f>
        <v>9358317.5000000019</v>
      </c>
      <c r="S8" s="42"/>
    </row>
    <row r="9" spans="1:19" ht="20.100000000000001" customHeight="1" x14ac:dyDescent="0.2">
      <c r="A9" s="28">
        <v>2</v>
      </c>
      <c r="B9" s="105" t="s">
        <v>159</v>
      </c>
      <c r="C9" s="39" t="s">
        <v>195</v>
      </c>
      <c r="D9" s="48">
        <v>2.46</v>
      </c>
      <c r="E9" s="28"/>
      <c r="F9" s="41"/>
      <c r="G9" s="41"/>
      <c r="H9" s="43"/>
      <c r="I9" s="31"/>
      <c r="J9" s="32">
        <f>I9+E9+D9</f>
        <v>2.46</v>
      </c>
      <c r="K9" s="33">
        <f>J9*1490000</f>
        <v>3665400</v>
      </c>
      <c r="L9" s="34"/>
      <c r="M9" s="34"/>
      <c r="N9" s="35">
        <f t="shared" si="0"/>
        <v>1466160</v>
      </c>
      <c r="O9" s="35">
        <f t="shared" si="1"/>
        <v>293232</v>
      </c>
      <c r="P9" s="35">
        <f t="shared" si="2"/>
        <v>54980.999999999993</v>
      </c>
      <c r="Q9" s="35">
        <f t="shared" si="3"/>
        <v>36654</v>
      </c>
      <c r="R9" s="33">
        <f>K9+M9+N9-O9-P9-Q9</f>
        <v>4746693</v>
      </c>
      <c r="S9" s="42"/>
    </row>
    <row r="10" spans="1:19" ht="20.100000000000001" customHeight="1" x14ac:dyDescent="0.2">
      <c r="A10" s="28">
        <v>3</v>
      </c>
      <c r="B10" s="105" t="s">
        <v>161</v>
      </c>
      <c r="C10" s="39" t="s">
        <v>195</v>
      </c>
      <c r="D10" s="29">
        <v>4.58</v>
      </c>
      <c r="E10" s="40"/>
      <c r="F10" s="41"/>
      <c r="G10" s="41"/>
      <c r="H10" s="44"/>
      <c r="I10" s="31"/>
      <c r="J10" s="32">
        <f t="shared" ref="J10:J11" si="4">I10+E10+D10</f>
        <v>4.58</v>
      </c>
      <c r="K10" s="33">
        <f t="shared" ref="K10" si="5">J10*1490000</f>
        <v>6824200</v>
      </c>
      <c r="L10" s="34"/>
      <c r="M10" s="34">
        <v>149000</v>
      </c>
      <c r="N10" s="35">
        <f t="shared" si="0"/>
        <v>2729680</v>
      </c>
      <c r="O10" s="35">
        <f t="shared" si="1"/>
        <v>545936</v>
      </c>
      <c r="P10" s="35">
        <f t="shared" si="2"/>
        <v>102363</v>
      </c>
      <c r="Q10" s="35">
        <f t="shared" si="3"/>
        <v>68242</v>
      </c>
      <c r="R10" s="33">
        <f t="shared" ref="R10:R11" si="6">K10+M10+N10-O10-P10-Q10</f>
        <v>8986339</v>
      </c>
      <c r="S10" s="42"/>
    </row>
    <row r="11" spans="1:19" ht="20.100000000000001" customHeight="1" x14ac:dyDescent="0.2">
      <c r="A11" s="28">
        <v>4</v>
      </c>
      <c r="B11" s="105" t="s">
        <v>162</v>
      </c>
      <c r="C11" s="39" t="s">
        <v>195</v>
      </c>
      <c r="D11" s="29">
        <v>4.0599999999999996</v>
      </c>
      <c r="E11" s="40"/>
      <c r="F11" s="41"/>
      <c r="G11" s="41"/>
      <c r="H11" s="43"/>
      <c r="I11" s="31"/>
      <c r="J11" s="32">
        <f t="shared" si="4"/>
        <v>4.0599999999999996</v>
      </c>
      <c r="K11" s="33">
        <f>J11*1490000</f>
        <v>6049399.9999999991</v>
      </c>
      <c r="L11" s="34"/>
      <c r="M11" s="34"/>
      <c r="N11" s="35">
        <f t="shared" si="0"/>
        <v>2419759.9999999995</v>
      </c>
      <c r="O11" s="35">
        <f t="shared" si="1"/>
        <v>483951.99999999994</v>
      </c>
      <c r="P11" s="35">
        <f t="shared" si="2"/>
        <v>90740.999999999985</v>
      </c>
      <c r="Q11" s="35">
        <f t="shared" si="3"/>
        <v>60493.999999999993</v>
      </c>
      <c r="R11" s="33">
        <f t="shared" si="6"/>
        <v>7833972.9999999981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15.75</v>
      </c>
      <c r="E12" s="70">
        <f>SUM(E8:E11)</f>
        <v>0.2</v>
      </c>
      <c r="F12" s="70">
        <f>SUM(F8:F11)</f>
        <v>0</v>
      </c>
      <c r="G12" s="70"/>
      <c r="H12" s="70"/>
      <c r="I12" s="71"/>
      <c r="J12" s="71">
        <f>SUM(J8:J11)</f>
        <v>15.95</v>
      </c>
      <c r="K12" s="69">
        <f>SUM(K8:K11)</f>
        <v>23765500</v>
      </c>
      <c r="L12" s="69">
        <f t="shared" ref="L12:R12" si="7">SUM(L8:L11)</f>
        <v>0</v>
      </c>
      <c r="M12" s="69">
        <f t="shared" si="7"/>
        <v>149000</v>
      </c>
      <c r="N12" s="69">
        <f t="shared" si="7"/>
        <v>9506200</v>
      </c>
      <c r="O12" s="69">
        <f t="shared" si="7"/>
        <v>1901240</v>
      </c>
      <c r="P12" s="69">
        <f t="shared" si="7"/>
        <v>356482.5</v>
      </c>
      <c r="Q12" s="69">
        <f t="shared" si="7"/>
        <v>237655</v>
      </c>
      <c r="R12" s="69">
        <f t="shared" si="7"/>
        <v>30925322.5</v>
      </c>
      <c r="S12" s="69"/>
    </row>
    <row r="13" spans="1:19" ht="23.1" customHeight="1" x14ac:dyDescent="0.2">
      <c r="A13" s="74"/>
      <c r="B13" s="75" t="s">
        <v>206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74" t="s">
        <v>210</v>
      </c>
      <c r="Q14" s="174"/>
      <c r="R14" s="174"/>
      <c r="S14" s="79"/>
    </row>
    <row r="15" spans="1:19" ht="23.1" customHeight="1" x14ac:dyDescent="0.2">
      <c r="A15" s="74"/>
      <c r="B15" s="175" t="s">
        <v>50</v>
      </c>
      <c r="C15" s="175"/>
      <c r="D15" s="175"/>
      <c r="E15" s="74"/>
      <c r="F15" s="74"/>
      <c r="G15" s="74"/>
      <c r="H15" s="176" t="s">
        <v>170</v>
      </c>
      <c r="I15" s="176"/>
      <c r="J15" s="176"/>
      <c r="K15" s="176"/>
      <c r="L15" s="176"/>
      <c r="M15" s="96"/>
      <c r="N15" s="96"/>
      <c r="O15" s="95"/>
      <c r="P15" s="175" t="s">
        <v>16</v>
      </c>
      <c r="Q15" s="175"/>
      <c r="R15" s="175"/>
      <c r="S15" s="13"/>
    </row>
    <row r="16" spans="1:19" ht="23.1" customHeight="1" x14ac:dyDescent="0.2">
      <c r="A16" s="11"/>
      <c r="B16" s="178"/>
      <c r="C16" s="178"/>
      <c r="D16" s="178"/>
      <c r="E16" s="11"/>
      <c r="F16" s="11"/>
      <c r="G16" s="11"/>
      <c r="H16" s="182"/>
      <c r="I16" s="182"/>
      <c r="J16" s="182"/>
      <c r="K16" s="182"/>
      <c r="L16" s="182"/>
      <c r="M16" s="92"/>
      <c r="N16" s="92"/>
      <c r="O16" s="82"/>
      <c r="P16" s="178"/>
      <c r="Q16" s="178"/>
      <c r="R16" s="178"/>
      <c r="S16" s="81"/>
    </row>
    <row r="17" spans="1:19" ht="23.1" customHeight="1" x14ac:dyDescent="0.2">
      <c r="A17" s="14"/>
      <c r="B17" s="15"/>
      <c r="C17" s="15"/>
      <c r="D17" s="15"/>
      <c r="E17" s="14"/>
      <c r="F17" s="14"/>
      <c r="G17" s="14"/>
      <c r="H17" s="14"/>
      <c r="I17" s="14"/>
      <c r="J17" s="14"/>
      <c r="K17" s="14"/>
      <c r="L17" s="16"/>
      <c r="M17" s="16"/>
      <c r="N17" s="16"/>
      <c r="O17" s="15"/>
      <c r="P17" s="15"/>
      <c r="Q17" s="15"/>
      <c r="R17" s="14"/>
      <c r="S17" s="14"/>
    </row>
    <row r="18" spans="1:19" s="113" customFormat="1" ht="23.1" customHeight="1" x14ac:dyDescent="0.2">
      <c r="A18" s="17"/>
      <c r="B18" s="172" t="s">
        <v>197</v>
      </c>
      <c r="C18" s="172"/>
      <c r="D18" s="172"/>
      <c r="E18" s="17"/>
      <c r="F18" s="17"/>
      <c r="G18" s="17"/>
      <c r="H18" s="17"/>
      <c r="I18" s="17"/>
      <c r="J18" s="17"/>
      <c r="K18" s="17"/>
      <c r="L18" s="111"/>
      <c r="M18" s="111"/>
      <c r="N18" s="111"/>
      <c r="O18" s="112"/>
      <c r="P18" s="172" t="s">
        <v>196</v>
      </c>
      <c r="Q18" s="172"/>
      <c r="R18" s="172"/>
      <c r="S18" s="17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72"/>
      <c r="C20" s="172"/>
      <c r="D20" s="172"/>
      <c r="E20" s="17"/>
      <c r="F20" s="17"/>
      <c r="G20" s="17"/>
      <c r="H20" s="172"/>
      <c r="I20" s="172"/>
      <c r="J20" s="172"/>
      <c r="K20" s="172"/>
      <c r="L20" s="172"/>
      <c r="M20" s="88"/>
      <c r="N20" s="88"/>
      <c r="O20" s="88"/>
      <c r="P20" s="172"/>
      <c r="Q20" s="172"/>
      <c r="R20" s="172"/>
      <c r="S20" s="88"/>
    </row>
    <row r="32" spans="1:19" ht="20.100000000000001" customHeight="1" x14ac:dyDescent="0.2">
      <c r="A32" s="7">
        <v>86</v>
      </c>
      <c r="B32" s="22" t="s">
        <v>30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2">
    <mergeCell ref="A1:I1"/>
    <mergeCell ref="O4:P4"/>
    <mergeCell ref="A2:R2"/>
    <mergeCell ref="A3:R3"/>
    <mergeCell ref="A4:A6"/>
    <mergeCell ref="B4:B6"/>
    <mergeCell ref="C4:C6"/>
    <mergeCell ref="Q5:Q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8:D18"/>
    <mergeCell ref="P18:R18"/>
  </mergeCells>
  <pageMargins left="0.24" right="0.17" top="0.55000000000000004" bottom="0.43" header="0.83" footer="0.34"/>
  <pageSetup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opLeftCell="A10" zoomScale="130" zoomScaleNormal="130" workbookViewId="0">
      <selection activeCell="P15" sqref="P15:R15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3" t="s">
        <v>163</v>
      </c>
      <c r="B1" s="173"/>
      <c r="C1" s="173"/>
      <c r="D1" s="173"/>
      <c r="E1" s="173"/>
      <c r="F1" s="173"/>
      <c r="G1" s="173"/>
      <c r="H1" s="173"/>
      <c r="I1" s="17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7" t="s">
        <v>38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81"/>
    </row>
    <row r="3" spans="1:19" ht="23.1" customHeight="1" x14ac:dyDescent="0.2">
      <c r="A3" s="178" t="s">
        <v>202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24"/>
    </row>
    <row r="4" spans="1:19" ht="29.25" customHeight="1" x14ac:dyDescent="0.2">
      <c r="A4" s="179" t="s">
        <v>0</v>
      </c>
      <c r="B4" s="179" t="s">
        <v>1</v>
      </c>
      <c r="C4" s="179" t="s">
        <v>2</v>
      </c>
      <c r="D4" s="183" t="s">
        <v>3</v>
      </c>
      <c r="E4" s="184"/>
      <c r="F4" s="184"/>
      <c r="G4" s="184"/>
      <c r="H4" s="184"/>
      <c r="I4" s="184"/>
      <c r="J4" s="184"/>
      <c r="K4" s="185"/>
      <c r="L4" s="186" t="s">
        <v>21</v>
      </c>
      <c r="M4" s="189" t="s">
        <v>33</v>
      </c>
      <c r="N4" s="190"/>
      <c r="O4" s="183" t="s">
        <v>4</v>
      </c>
      <c r="P4" s="184"/>
      <c r="Q4" s="86"/>
      <c r="R4" s="179" t="s">
        <v>5</v>
      </c>
      <c r="S4" s="179" t="s">
        <v>52</v>
      </c>
    </row>
    <row r="5" spans="1:19" ht="23.1" customHeight="1" x14ac:dyDescent="0.2">
      <c r="A5" s="180"/>
      <c r="B5" s="180"/>
      <c r="C5" s="180"/>
      <c r="D5" s="179" t="s">
        <v>6</v>
      </c>
      <c r="E5" s="179" t="s">
        <v>7</v>
      </c>
      <c r="F5" s="20"/>
      <c r="G5" s="85"/>
      <c r="H5" s="184"/>
      <c r="I5" s="185"/>
      <c r="J5" s="179" t="s">
        <v>8</v>
      </c>
      <c r="K5" s="179" t="s">
        <v>46</v>
      </c>
      <c r="L5" s="187"/>
      <c r="M5" s="191"/>
      <c r="N5" s="192"/>
      <c r="O5" s="179" t="s">
        <v>9</v>
      </c>
      <c r="P5" s="179" t="s">
        <v>10</v>
      </c>
      <c r="Q5" s="179" t="s">
        <v>23</v>
      </c>
      <c r="R5" s="180"/>
      <c r="S5" s="180"/>
    </row>
    <row r="6" spans="1:19" ht="35.25" customHeight="1" x14ac:dyDescent="0.2">
      <c r="A6" s="181"/>
      <c r="B6" s="181"/>
      <c r="C6" s="181"/>
      <c r="D6" s="181"/>
      <c r="E6" s="181"/>
      <c r="F6" s="20" t="s">
        <v>22</v>
      </c>
      <c r="G6" s="20" t="s">
        <v>39</v>
      </c>
      <c r="H6" s="20" t="s">
        <v>24</v>
      </c>
      <c r="I6" s="20" t="s">
        <v>17</v>
      </c>
      <c r="J6" s="181"/>
      <c r="K6" s="181"/>
      <c r="L6" s="188"/>
      <c r="M6" s="87" t="s">
        <v>34</v>
      </c>
      <c r="N6" s="87" t="s">
        <v>35</v>
      </c>
      <c r="O6" s="181"/>
      <c r="P6" s="181"/>
      <c r="Q6" s="181"/>
      <c r="R6" s="181"/>
      <c r="S6" s="18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164</v>
      </c>
      <c r="C8" s="28" t="s">
        <v>32</v>
      </c>
      <c r="D8" s="29">
        <v>4.6500000000000004</v>
      </c>
      <c r="E8" s="28">
        <v>0.2</v>
      </c>
      <c r="F8" s="41"/>
      <c r="G8" s="41"/>
      <c r="H8" s="43"/>
      <c r="I8" s="31"/>
      <c r="J8" s="32">
        <f>I8+E8+D8</f>
        <v>4.8500000000000005</v>
      </c>
      <c r="K8" s="33">
        <f t="shared" ref="K8:K12" si="0">J8*1490000</f>
        <v>7226500.0000000009</v>
      </c>
      <c r="L8" s="34"/>
      <c r="M8" s="34"/>
      <c r="N8" s="35">
        <f t="shared" ref="N8:N12" si="1">(D8+E8+I8+G8)*1490000*40%</f>
        <v>2890600.0000000005</v>
      </c>
      <c r="O8" s="35">
        <f t="shared" ref="O8:O12" si="2">(D8+E8+I8+G8)*1490000*8%</f>
        <v>578120.00000000012</v>
      </c>
      <c r="P8" s="35">
        <f t="shared" ref="P8:P12" si="3">(D8+E8+I8+G8)*1.5%*1490000</f>
        <v>108397.50000000001</v>
      </c>
      <c r="Q8" s="35">
        <f t="shared" ref="Q8:Q12" si="4">(D8+E8+I8+G8)*1490000*1%</f>
        <v>72265.000000000015</v>
      </c>
      <c r="R8" s="33">
        <f>K8+M8+N8-O8-P8-Q8</f>
        <v>9358317.5000000019</v>
      </c>
      <c r="S8" s="42"/>
    </row>
    <row r="9" spans="1:19" ht="20.100000000000001" customHeight="1" x14ac:dyDescent="0.2">
      <c r="A9" s="28">
        <v>2</v>
      </c>
      <c r="B9" s="105" t="s">
        <v>165</v>
      </c>
      <c r="C9" s="39" t="s">
        <v>195</v>
      </c>
      <c r="D9" s="29">
        <v>4.0599999999999996</v>
      </c>
      <c r="E9" s="40"/>
      <c r="F9" s="41"/>
      <c r="G9" s="41"/>
      <c r="H9" s="45">
        <v>0.08</v>
      </c>
      <c r="I9" s="31">
        <f t="shared" ref="I9" si="5">D9*H9</f>
        <v>0.32479999999999998</v>
      </c>
      <c r="J9" s="32">
        <f>I9+E9+D9</f>
        <v>4.3847999999999994</v>
      </c>
      <c r="K9" s="33">
        <f t="shared" si="0"/>
        <v>6533351.9999999991</v>
      </c>
      <c r="L9" s="34"/>
      <c r="M9" s="34">
        <v>149000</v>
      </c>
      <c r="N9" s="35">
        <f t="shared" si="1"/>
        <v>2613340.7999999998</v>
      </c>
      <c r="O9" s="35">
        <f t="shared" si="2"/>
        <v>522668.15999999992</v>
      </c>
      <c r="P9" s="35">
        <f t="shared" si="3"/>
        <v>98000.27999999997</v>
      </c>
      <c r="Q9" s="35">
        <f t="shared" si="4"/>
        <v>65333.51999999999</v>
      </c>
      <c r="R9" s="33">
        <f>K9+M9+N9-O9-P9-Q9</f>
        <v>8609690.8399999999</v>
      </c>
      <c r="S9" s="42"/>
    </row>
    <row r="10" spans="1:19" ht="20.100000000000001" customHeight="1" x14ac:dyDescent="0.2">
      <c r="A10" s="28">
        <v>3</v>
      </c>
      <c r="B10" s="105" t="s">
        <v>166</v>
      </c>
      <c r="C10" s="39" t="s">
        <v>195</v>
      </c>
      <c r="D10" s="29">
        <v>2.86</v>
      </c>
      <c r="E10" s="40"/>
      <c r="F10" s="41"/>
      <c r="G10" s="41"/>
      <c r="H10" s="43"/>
      <c r="I10" s="31"/>
      <c r="J10" s="32">
        <f>I10+E10+D10</f>
        <v>2.86</v>
      </c>
      <c r="K10" s="33">
        <f t="shared" si="0"/>
        <v>4261400</v>
      </c>
      <c r="L10" s="34"/>
      <c r="M10" s="34"/>
      <c r="N10" s="35">
        <f t="shared" si="1"/>
        <v>1704560</v>
      </c>
      <c r="O10" s="35">
        <f t="shared" si="2"/>
        <v>340912</v>
      </c>
      <c r="P10" s="35">
        <f t="shared" si="3"/>
        <v>63920.999999999993</v>
      </c>
      <c r="Q10" s="35">
        <f t="shared" si="4"/>
        <v>42614</v>
      </c>
      <c r="R10" s="33">
        <f>K10+M10+N10-O10-P10-Q10</f>
        <v>5518513</v>
      </c>
      <c r="S10" s="42"/>
    </row>
    <row r="11" spans="1:19" ht="20.100000000000001" customHeight="1" x14ac:dyDescent="0.2">
      <c r="A11" s="28">
        <v>4</v>
      </c>
      <c r="B11" s="105" t="s">
        <v>167</v>
      </c>
      <c r="C11" s="39" t="s">
        <v>195</v>
      </c>
      <c r="D11" s="29">
        <v>2.66</v>
      </c>
      <c r="E11" s="40"/>
      <c r="F11" s="41"/>
      <c r="G11" s="41"/>
      <c r="H11" s="43"/>
      <c r="I11" s="31"/>
      <c r="J11" s="32">
        <f>D11</f>
        <v>2.66</v>
      </c>
      <c r="K11" s="33">
        <f t="shared" si="0"/>
        <v>3963400</v>
      </c>
      <c r="L11" s="34"/>
      <c r="M11" s="34"/>
      <c r="N11" s="35">
        <f t="shared" si="1"/>
        <v>1585360</v>
      </c>
      <c r="O11" s="35">
        <f t="shared" si="2"/>
        <v>317072</v>
      </c>
      <c r="P11" s="35">
        <f t="shared" si="3"/>
        <v>59451</v>
      </c>
      <c r="Q11" s="35">
        <f t="shared" si="4"/>
        <v>39634</v>
      </c>
      <c r="R11" s="33">
        <f>K11+M11+N11-O11-P11-Q11</f>
        <v>5132603</v>
      </c>
      <c r="S11" s="42"/>
    </row>
    <row r="12" spans="1:19" ht="20.100000000000001" customHeight="1" x14ac:dyDescent="0.2">
      <c r="A12" s="28">
        <v>5</v>
      </c>
      <c r="B12" s="105" t="s">
        <v>168</v>
      </c>
      <c r="C12" s="39" t="s">
        <v>195</v>
      </c>
      <c r="D12" s="29">
        <v>3.34</v>
      </c>
      <c r="E12" s="40"/>
      <c r="F12" s="41"/>
      <c r="G12" s="41"/>
      <c r="H12" s="43"/>
      <c r="I12" s="31"/>
      <c r="J12" s="32">
        <f>I12+E12+D12</f>
        <v>3.34</v>
      </c>
      <c r="K12" s="33">
        <f t="shared" si="0"/>
        <v>4976600</v>
      </c>
      <c r="L12" s="34"/>
      <c r="M12" s="34"/>
      <c r="N12" s="35">
        <f t="shared" si="1"/>
        <v>1990640</v>
      </c>
      <c r="O12" s="35">
        <f t="shared" si="2"/>
        <v>398128</v>
      </c>
      <c r="P12" s="35">
        <f t="shared" si="3"/>
        <v>74649</v>
      </c>
      <c r="Q12" s="35">
        <f t="shared" si="4"/>
        <v>49766</v>
      </c>
      <c r="R12" s="33">
        <f>K12+M12+N12-O12-P12-Q12</f>
        <v>6444697</v>
      </c>
      <c r="S12" s="42"/>
    </row>
    <row r="13" spans="1:19" ht="21.95" customHeight="1" x14ac:dyDescent="0.2">
      <c r="A13" s="69"/>
      <c r="B13" s="69" t="s">
        <v>11</v>
      </c>
      <c r="C13" s="69"/>
      <c r="D13" s="70">
        <f>SUM(D8:D12)</f>
        <v>17.57</v>
      </c>
      <c r="E13" s="70">
        <f>SUM(E8:E12)</f>
        <v>0.2</v>
      </c>
      <c r="F13" s="70">
        <f>SUM(F8:F12)</f>
        <v>0</v>
      </c>
      <c r="G13" s="70"/>
      <c r="H13" s="70"/>
      <c r="I13" s="71">
        <f>SUM(I8:I12)</f>
        <v>0.32479999999999998</v>
      </c>
      <c r="J13" s="72">
        <f>SUM(J8:J12)</f>
        <v>18.094799999999999</v>
      </c>
      <c r="K13" s="69">
        <f>SUM(K8:K12)</f>
        <v>26961252</v>
      </c>
      <c r="L13" s="73"/>
      <c r="M13" s="69">
        <f t="shared" ref="M13:R13" si="6">SUM(M8:M12)</f>
        <v>149000</v>
      </c>
      <c r="N13" s="69">
        <f t="shared" si="6"/>
        <v>10784500.800000001</v>
      </c>
      <c r="O13" s="69">
        <f t="shared" si="6"/>
        <v>2156900.16</v>
      </c>
      <c r="P13" s="69">
        <f t="shared" si="6"/>
        <v>404418.77999999997</v>
      </c>
      <c r="Q13" s="69">
        <f t="shared" si="6"/>
        <v>269612.52</v>
      </c>
      <c r="R13" s="69">
        <f t="shared" si="6"/>
        <v>35063821.340000004</v>
      </c>
      <c r="S13" s="69"/>
    </row>
    <row r="14" spans="1:19" ht="23.1" customHeight="1" x14ac:dyDescent="0.2">
      <c r="A14" s="74"/>
      <c r="B14" s="75" t="s">
        <v>169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6"/>
    </row>
    <row r="15" spans="1:19" ht="18.75" customHeight="1" x14ac:dyDescent="0.2">
      <c r="A15" s="74"/>
      <c r="B15" s="77"/>
      <c r="C15" s="74"/>
      <c r="D15" s="74"/>
      <c r="E15" s="74"/>
      <c r="F15" s="74"/>
      <c r="G15" s="74"/>
      <c r="H15" s="74"/>
      <c r="I15" s="74"/>
      <c r="J15" s="74"/>
      <c r="K15" s="74"/>
      <c r="L15" s="78"/>
      <c r="M15" s="78"/>
      <c r="N15" s="78"/>
      <c r="O15" s="89"/>
      <c r="P15" s="174" t="s">
        <v>210</v>
      </c>
      <c r="Q15" s="174"/>
      <c r="R15" s="174"/>
      <c r="S15" s="79"/>
    </row>
    <row r="16" spans="1:19" ht="23.1" customHeight="1" x14ac:dyDescent="0.2">
      <c r="A16" s="74"/>
      <c r="B16" s="175" t="s">
        <v>50</v>
      </c>
      <c r="C16" s="175"/>
      <c r="D16" s="175"/>
      <c r="E16" s="74"/>
      <c r="F16" s="74"/>
      <c r="G16" s="74"/>
      <c r="H16" s="176" t="s">
        <v>51</v>
      </c>
      <c r="I16" s="176"/>
      <c r="J16" s="176"/>
      <c r="K16" s="176"/>
      <c r="L16" s="176"/>
      <c r="M16" s="96"/>
      <c r="N16" s="96"/>
      <c r="O16" s="95"/>
      <c r="P16" s="175" t="s">
        <v>16</v>
      </c>
      <c r="Q16" s="175"/>
      <c r="R16" s="175"/>
      <c r="S16" s="13"/>
    </row>
    <row r="17" spans="1:19" ht="23.1" customHeight="1" x14ac:dyDescent="0.2">
      <c r="A17" s="11"/>
      <c r="B17" s="178"/>
      <c r="C17" s="178"/>
      <c r="D17" s="178"/>
      <c r="E17" s="11"/>
      <c r="F17" s="11"/>
      <c r="G17" s="11"/>
      <c r="H17" s="182"/>
      <c r="I17" s="182"/>
      <c r="J17" s="182"/>
      <c r="K17" s="182"/>
      <c r="L17" s="182"/>
      <c r="M17" s="92"/>
      <c r="N17" s="92"/>
      <c r="O17" s="82"/>
      <c r="P17" s="178"/>
      <c r="Q17" s="178"/>
      <c r="R17" s="178"/>
      <c r="S17" s="81"/>
    </row>
    <row r="18" spans="1:19" s="113" customFormat="1" ht="23.1" customHeight="1" x14ac:dyDescent="0.2">
      <c r="A18" s="17"/>
      <c r="B18" s="172" t="s">
        <v>197</v>
      </c>
      <c r="C18" s="172"/>
      <c r="D18" s="172"/>
      <c r="E18" s="17"/>
      <c r="F18" s="17"/>
      <c r="G18" s="17"/>
      <c r="H18" s="17"/>
      <c r="I18" s="17"/>
      <c r="J18" s="17"/>
      <c r="K18" s="17"/>
      <c r="L18" s="111"/>
      <c r="M18" s="111"/>
      <c r="N18" s="111"/>
      <c r="O18" s="112"/>
      <c r="P18" s="172" t="s">
        <v>196</v>
      </c>
      <c r="Q18" s="172"/>
      <c r="R18" s="172"/>
      <c r="S18" s="17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</row>
    <row r="21" spans="1:19" ht="23.1" customHeight="1" x14ac:dyDescent="0.2">
      <c r="A21" s="17"/>
      <c r="B21" s="172"/>
      <c r="C21" s="172"/>
      <c r="D21" s="172"/>
      <c r="E21" s="17"/>
      <c r="F21" s="17"/>
      <c r="G21" s="17"/>
      <c r="H21" s="172"/>
      <c r="I21" s="172"/>
      <c r="J21" s="172"/>
      <c r="K21" s="172"/>
      <c r="L21" s="172"/>
      <c r="M21" s="88"/>
      <c r="N21" s="88"/>
      <c r="O21" s="88"/>
      <c r="P21" s="172"/>
      <c r="Q21" s="172"/>
      <c r="R21" s="172"/>
      <c r="S21" s="88"/>
    </row>
    <row r="33" spans="1:19" ht="20.100000000000001" customHeight="1" x14ac:dyDescent="0.2">
      <c r="A33" s="7">
        <v>86</v>
      </c>
      <c r="B33" s="22" t="s">
        <v>30</v>
      </c>
      <c r="C33" s="1"/>
      <c r="D33" s="22">
        <v>2.66</v>
      </c>
      <c r="E33" s="2"/>
      <c r="F33" s="3"/>
      <c r="G33" s="3"/>
      <c r="H33" s="4"/>
      <c r="I33" s="8"/>
      <c r="J33" s="9">
        <f>I33+E33+D33</f>
        <v>2.66</v>
      </c>
      <c r="K33" s="10">
        <f>J33*1490000</f>
        <v>3963400</v>
      </c>
      <c r="L33" s="5"/>
      <c r="M33" s="5"/>
      <c r="N33" s="19">
        <f>(D33+E33+I33+G33)*1490000*40%</f>
        <v>1585360</v>
      </c>
      <c r="O33" s="19">
        <f>(D33+E33+I33+G33)*1490000*8%</f>
        <v>317072</v>
      </c>
      <c r="P33" s="19">
        <f>(D33+E33+I33+G33)*1.5%*1490000</f>
        <v>59451</v>
      </c>
      <c r="Q33" s="19">
        <f>(D33+E33+I33+G33)*1490000*1%</f>
        <v>39634</v>
      </c>
      <c r="R33" s="10">
        <f>K33+M33+N33-O33-P33-Q33</f>
        <v>5132603</v>
      </c>
      <c r="S33" s="6"/>
    </row>
  </sheetData>
  <mergeCells count="32">
    <mergeCell ref="A1:I1"/>
    <mergeCell ref="O4:P4"/>
    <mergeCell ref="A2:R2"/>
    <mergeCell ref="A3:R3"/>
    <mergeCell ref="A4:A6"/>
    <mergeCell ref="B4:B6"/>
    <mergeCell ref="C4:C6"/>
    <mergeCell ref="Q5:Q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1:D21"/>
    <mergeCell ref="H21:L21"/>
    <mergeCell ref="P21:R21"/>
    <mergeCell ref="P15:R15"/>
    <mergeCell ref="B16:D16"/>
    <mergeCell ref="H16:L16"/>
    <mergeCell ref="P16:R16"/>
    <mergeCell ref="B17:D17"/>
    <mergeCell ref="H17:L17"/>
    <mergeCell ref="P17:R17"/>
    <mergeCell ref="B18:D18"/>
    <mergeCell ref="P18:R18"/>
  </mergeCells>
  <pageMargins left="0.24" right="0.17" top="0.55000000000000004" bottom="0.43" header="0.83" footer="0.34"/>
  <pageSetup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"/>
  <sheetViews>
    <sheetView topLeftCell="A7" zoomScale="130" zoomScaleNormal="130" workbookViewId="0">
      <selection activeCell="P16" sqref="P16:R16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3" t="s">
        <v>171</v>
      </c>
      <c r="B1" s="173"/>
      <c r="C1" s="173"/>
      <c r="D1" s="173"/>
      <c r="E1" s="173"/>
      <c r="F1" s="173"/>
      <c r="G1" s="173"/>
      <c r="H1" s="173"/>
      <c r="I1" s="17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7" t="s">
        <v>38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81"/>
    </row>
    <row r="3" spans="1:19" ht="23.1" customHeight="1" x14ac:dyDescent="0.2">
      <c r="A3" s="178" t="s">
        <v>202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24"/>
    </row>
    <row r="4" spans="1:19" ht="29.25" customHeight="1" x14ac:dyDescent="0.2">
      <c r="A4" s="179" t="s">
        <v>0</v>
      </c>
      <c r="B4" s="179" t="s">
        <v>1</v>
      </c>
      <c r="C4" s="179" t="s">
        <v>2</v>
      </c>
      <c r="D4" s="183" t="s">
        <v>3</v>
      </c>
      <c r="E4" s="184"/>
      <c r="F4" s="184"/>
      <c r="G4" s="184"/>
      <c r="H4" s="184"/>
      <c r="I4" s="184"/>
      <c r="J4" s="184"/>
      <c r="K4" s="185"/>
      <c r="L4" s="186" t="s">
        <v>21</v>
      </c>
      <c r="M4" s="189" t="s">
        <v>33</v>
      </c>
      <c r="N4" s="190"/>
      <c r="O4" s="183" t="s">
        <v>4</v>
      </c>
      <c r="P4" s="184"/>
      <c r="Q4" s="86"/>
      <c r="R4" s="179" t="s">
        <v>5</v>
      </c>
      <c r="S4" s="179" t="s">
        <v>52</v>
      </c>
    </row>
    <row r="5" spans="1:19" ht="23.1" customHeight="1" x14ac:dyDescent="0.2">
      <c r="A5" s="180"/>
      <c r="B5" s="180"/>
      <c r="C5" s="180"/>
      <c r="D5" s="179" t="s">
        <v>6</v>
      </c>
      <c r="E5" s="179" t="s">
        <v>7</v>
      </c>
      <c r="F5" s="20"/>
      <c r="G5" s="85"/>
      <c r="H5" s="184"/>
      <c r="I5" s="185"/>
      <c r="J5" s="179" t="s">
        <v>8</v>
      </c>
      <c r="K5" s="179" t="s">
        <v>46</v>
      </c>
      <c r="L5" s="187"/>
      <c r="M5" s="191"/>
      <c r="N5" s="192"/>
      <c r="O5" s="179" t="s">
        <v>9</v>
      </c>
      <c r="P5" s="179" t="s">
        <v>10</v>
      </c>
      <c r="Q5" s="179" t="s">
        <v>23</v>
      </c>
      <c r="R5" s="180"/>
      <c r="S5" s="180"/>
    </row>
    <row r="6" spans="1:19" ht="35.25" customHeight="1" x14ac:dyDescent="0.2">
      <c r="A6" s="181"/>
      <c r="B6" s="181"/>
      <c r="C6" s="181"/>
      <c r="D6" s="181"/>
      <c r="E6" s="181"/>
      <c r="F6" s="20" t="s">
        <v>22</v>
      </c>
      <c r="G6" s="20" t="s">
        <v>39</v>
      </c>
      <c r="H6" s="20" t="s">
        <v>24</v>
      </c>
      <c r="I6" s="20" t="s">
        <v>17</v>
      </c>
      <c r="J6" s="181"/>
      <c r="K6" s="181"/>
      <c r="L6" s="188"/>
      <c r="M6" s="87" t="s">
        <v>34</v>
      </c>
      <c r="N6" s="87" t="s">
        <v>35</v>
      </c>
      <c r="O6" s="181"/>
      <c r="P6" s="181"/>
      <c r="Q6" s="181"/>
      <c r="R6" s="181"/>
      <c r="S6" s="18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/>
      <c r="B8" s="36" t="s">
        <v>31</v>
      </c>
      <c r="C8" s="39"/>
      <c r="D8" s="29"/>
      <c r="E8" s="40"/>
      <c r="F8" s="41"/>
      <c r="G8" s="41"/>
      <c r="H8" s="43"/>
      <c r="I8" s="31"/>
      <c r="J8" s="32"/>
      <c r="K8" s="33"/>
      <c r="L8" s="34"/>
      <c r="M8" s="34"/>
      <c r="N8" s="35"/>
      <c r="O8" s="35"/>
      <c r="P8" s="35"/>
      <c r="Q8" s="35"/>
      <c r="R8" s="33"/>
      <c r="S8" s="42"/>
    </row>
    <row r="9" spans="1:19" ht="20.100000000000001" customHeight="1" x14ac:dyDescent="0.2">
      <c r="A9" s="28">
        <v>1</v>
      </c>
      <c r="B9" s="105" t="s">
        <v>172</v>
      </c>
      <c r="C9" s="28" t="s">
        <v>32</v>
      </c>
      <c r="D9" s="29">
        <v>4.9800000000000004</v>
      </c>
      <c r="E9" s="28">
        <v>0.2</v>
      </c>
      <c r="F9" s="41"/>
      <c r="G9" s="41"/>
      <c r="H9" s="43"/>
      <c r="I9" s="31"/>
      <c r="J9" s="32">
        <f>I9+E9+D9</f>
        <v>5.1800000000000006</v>
      </c>
      <c r="K9" s="33">
        <f t="shared" ref="K9:K13" si="0">J9*1490000</f>
        <v>7718200.0000000009</v>
      </c>
      <c r="L9" s="34"/>
      <c r="M9" s="34"/>
      <c r="N9" s="35">
        <f t="shared" ref="N9:N13" si="1">(D9+E9+I9+G9)*1490000*40%</f>
        <v>3087280.0000000005</v>
      </c>
      <c r="O9" s="35">
        <f t="shared" ref="O9:O13" si="2">(D9+E9+I9+G9)*1490000*8%</f>
        <v>617456.00000000012</v>
      </c>
      <c r="P9" s="35">
        <f t="shared" ref="P9:P13" si="3">(D9+E9+I9+G9)*1.5%*1490000</f>
        <v>115773.00000000001</v>
      </c>
      <c r="Q9" s="35">
        <f t="shared" ref="Q9:Q13" si="4">(D9+E9+I9+G9)*1490000*1%</f>
        <v>77182.000000000015</v>
      </c>
      <c r="R9" s="33">
        <f>K9+M9+N9-O9-P9-Q9</f>
        <v>9995069.0000000019</v>
      </c>
      <c r="S9" s="42"/>
    </row>
    <row r="10" spans="1:19" ht="20.100000000000001" customHeight="1" x14ac:dyDescent="0.2">
      <c r="A10" s="28">
        <v>2</v>
      </c>
      <c r="B10" s="105" t="s">
        <v>173</v>
      </c>
      <c r="C10" s="39" t="s">
        <v>195</v>
      </c>
      <c r="D10" s="29">
        <v>1.7849999999999999</v>
      </c>
      <c r="E10" s="28"/>
      <c r="F10" s="41"/>
      <c r="G10" s="41"/>
      <c r="H10" s="43"/>
      <c r="I10" s="31"/>
      <c r="J10" s="32">
        <f>D10</f>
        <v>1.7849999999999999</v>
      </c>
      <c r="K10" s="33">
        <f t="shared" si="0"/>
        <v>2659650</v>
      </c>
      <c r="L10" s="34"/>
      <c r="M10" s="34"/>
      <c r="N10" s="35">
        <f t="shared" si="1"/>
        <v>1063860</v>
      </c>
      <c r="O10" s="35">
        <f t="shared" si="2"/>
        <v>212772</v>
      </c>
      <c r="P10" s="35">
        <f t="shared" si="3"/>
        <v>39894.749999999993</v>
      </c>
      <c r="Q10" s="35">
        <f t="shared" si="4"/>
        <v>26596.5</v>
      </c>
      <c r="R10" s="33">
        <f>K10+M10+N10-O10-P10-Q10</f>
        <v>3444246.75</v>
      </c>
      <c r="S10" s="42"/>
    </row>
    <row r="11" spans="1:19" ht="20.100000000000001" customHeight="1" x14ac:dyDescent="0.2">
      <c r="A11" s="28">
        <v>3</v>
      </c>
      <c r="B11" s="105" t="s">
        <v>174</v>
      </c>
      <c r="C11" s="39" t="s">
        <v>195</v>
      </c>
      <c r="D11" s="29">
        <v>2.1</v>
      </c>
      <c r="E11" s="28"/>
      <c r="F11" s="41"/>
      <c r="G11" s="41"/>
      <c r="H11" s="43"/>
      <c r="I11" s="31"/>
      <c r="J11" s="32">
        <f>I11+E11+D11</f>
        <v>2.1</v>
      </c>
      <c r="K11" s="33">
        <f t="shared" si="0"/>
        <v>3129000</v>
      </c>
      <c r="L11" s="34"/>
      <c r="M11" s="34"/>
      <c r="N11" s="35">
        <f t="shared" si="1"/>
        <v>1251600</v>
      </c>
      <c r="O11" s="35">
        <f t="shared" si="2"/>
        <v>250320</v>
      </c>
      <c r="P11" s="35">
        <f t="shared" si="3"/>
        <v>46935</v>
      </c>
      <c r="Q11" s="35">
        <f t="shared" si="4"/>
        <v>31290</v>
      </c>
      <c r="R11" s="33">
        <f>K11+M11+N11-O11-P11-Q11</f>
        <v>4052055</v>
      </c>
      <c r="S11" s="42"/>
    </row>
    <row r="12" spans="1:19" ht="20.100000000000001" customHeight="1" x14ac:dyDescent="0.2">
      <c r="A12" s="28">
        <v>4</v>
      </c>
      <c r="B12" s="105" t="s">
        <v>175</v>
      </c>
      <c r="C12" s="39" t="s">
        <v>195</v>
      </c>
      <c r="D12" s="50">
        <v>3.66</v>
      </c>
      <c r="E12" s="40"/>
      <c r="F12" s="41"/>
      <c r="G12" s="41"/>
      <c r="H12" s="43"/>
      <c r="I12" s="31"/>
      <c r="J12" s="32">
        <f>I12+E12+D12</f>
        <v>3.66</v>
      </c>
      <c r="K12" s="33">
        <f t="shared" si="0"/>
        <v>5453400</v>
      </c>
      <c r="L12" s="34"/>
      <c r="M12" s="34">
        <v>149000</v>
      </c>
      <c r="N12" s="35">
        <f t="shared" si="1"/>
        <v>2181360</v>
      </c>
      <c r="O12" s="35">
        <f t="shared" si="2"/>
        <v>436272</v>
      </c>
      <c r="P12" s="35">
        <f t="shared" si="3"/>
        <v>81801</v>
      </c>
      <c r="Q12" s="35">
        <f t="shared" si="4"/>
        <v>54534</v>
      </c>
      <c r="R12" s="33">
        <f>K12+M12+N12-O12-P12-Q12</f>
        <v>7211153</v>
      </c>
      <c r="S12" s="42"/>
    </row>
    <row r="13" spans="1:19" ht="20.100000000000001" customHeight="1" x14ac:dyDescent="0.2">
      <c r="A13" s="28">
        <v>5</v>
      </c>
      <c r="B13" s="105" t="s">
        <v>176</v>
      </c>
      <c r="C13" s="39" t="s">
        <v>195</v>
      </c>
      <c r="D13" s="29">
        <v>4.0599999999999996</v>
      </c>
      <c r="E13" s="40"/>
      <c r="F13" s="41"/>
      <c r="G13" s="41"/>
      <c r="H13" s="45">
        <v>0.08</v>
      </c>
      <c r="I13" s="31">
        <f t="shared" ref="I13" si="5">D13*H13</f>
        <v>0.32479999999999998</v>
      </c>
      <c r="J13" s="32">
        <f>I13+E13+D13</f>
        <v>4.3847999999999994</v>
      </c>
      <c r="K13" s="33">
        <f t="shared" si="0"/>
        <v>6533351.9999999991</v>
      </c>
      <c r="L13" s="34"/>
      <c r="M13" s="34"/>
      <c r="N13" s="35">
        <f t="shared" si="1"/>
        <v>2613340.7999999998</v>
      </c>
      <c r="O13" s="35">
        <f t="shared" si="2"/>
        <v>522668.15999999992</v>
      </c>
      <c r="P13" s="35">
        <f t="shared" si="3"/>
        <v>98000.27999999997</v>
      </c>
      <c r="Q13" s="35">
        <f t="shared" si="4"/>
        <v>65333.51999999999</v>
      </c>
      <c r="R13" s="33">
        <f>K13+M13+N13-O13-P13-Q13</f>
        <v>8460690.8399999999</v>
      </c>
      <c r="S13" s="42"/>
    </row>
    <row r="14" spans="1:19" ht="21.95" customHeight="1" x14ac:dyDescent="0.2">
      <c r="A14" s="69"/>
      <c r="B14" s="69" t="s">
        <v>11</v>
      </c>
      <c r="C14" s="69"/>
      <c r="D14" s="70">
        <f>SUM(D8:D13)</f>
        <v>16.585000000000001</v>
      </c>
      <c r="E14" s="70">
        <f>SUM(E8:E13)</f>
        <v>0.2</v>
      </c>
      <c r="F14" s="70">
        <f>SUM(F8:F13)</f>
        <v>0</v>
      </c>
      <c r="G14" s="70"/>
      <c r="H14" s="70"/>
      <c r="I14" s="71">
        <f>SUM(I8:I13)</f>
        <v>0.32479999999999998</v>
      </c>
      <c r="J14" s="72">
        <f>SUM(J8:J13)</f>
        <v>17.1098</v>
      </c>
      <c r="K14" s="69">
        <f>SUM(K8:K13)</f>
        <v>25493602</v>
      </c>
      <c r="L14" s="73"/>
      <c r="M14" s="69">
        <f t="shared" ref="M14:R14" si="6">SUM(M8:M13)</f>
        <v>149000</v>
      </c>
      <c r="N14" s="69">
        <f t="shared" si="6"/>
        <v>10197440.800000001</v>
      </c>
      <c r="O14" s="69">
        <f t="shared" si="6"/>
        <v>2039488.16</v>
      </c>
      <c r="P14" s="69">
        <f t="shared" si="6"/>
        <v>382404.02999999997</v>
      </c>
      <c r="Q14" s="69">
        <f t="shared" si="6"/>
        <v>254936.02</v>
      </c>
      <c r="R14" s="69">
        <f t="shared" si="6"/>
        <v>33163214.59</v>
      </c>
      <c r="S14" s="69"/>
    </row>
    <row r="15" spans="1:19" ht="23.1" customHeight="1" x14ac:dyDescent="0.2">
      <c r="A15" s="74"/>
      <c r="B15" s="75" t="s">
        <v>177</v>
      </c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6"/>
    </row>
    <row r="16" spans="1:19" ht="18.75" customHeight="1" x14ac:dyDescent="0.2">
      <c r="A16" s="74"/>
      <c r="B16" s="77"/>
      <c r="C16" s="74"/>
      <c r="D16" s="74"/>
      <c r="E16" s="74"/>
      <c r="F16" s="74"/>
      <c r="G16" s="74"/>
      <c r="H16" s="74"/>
      <c r="I16" s="74"/>
      <c r="J16" s="74"/>
      <c r="K16" s="74"/>
      <c r="L16" s="78"/>
      <c r="M16" s="78"/>
      <c r="N16" s="78"/>
      <c r="O16" s="89"/>
      <c r="P16" s="174" t="s">
        <v>210</v>
      </c>
      <c r="Q16" s="174"/>
      <c r="R16" s="174"/>
      <c r="S16" s="79"/>
    </row>
    <row r="17" spans="1:19" ht="23.1" customHeight="1" x14ac:dyDescent="0.2">
      <c r="A17" s="74"/>
      <c r="B17" s="175" t="s">
        <v>50</v>
      </c>
      <c r="C17" s="175"/>
      <c r="D17" s="175"/>
      <c r="E17" s="74"/>
      <c r="F17" s="74"/>
      <c r="G17" s="74"/>
      <c r="H17" s="176" t="s">
        <v>51</v>
      </c>
      <c r="I17" s="176"/>
      <c r="J17" s="176"/>
      <c r="K17" s="176"/>
      <c r="L17" s="176"/>
      <c r="M17" s="96"/>
      <c r="N17" s="96"/>
      <c r="O17" s="95"/>
      <c r="P17" s="175" t="s">
        <v>16</v>
      </c>
      <c r="Q17" s="175"/>
      <c r="R17" s="175"/>
      <c r="S17" s="13"/>
    </row>
    <row r="18" spans="1:19" ht="23.1" customHeight="1" x14ac:dyDescent="0.2">
      <c r="A18" s="11"/>
      <c r="B18" s="178"/>
      <c r="C18" s="178"/>
      <c r="D18" s="178"/>
      <c r="E18" s="11"/>
      <c r="F18" s="11"/>
      <c r="G18" s="11"/>
      <c r="H18" s="182"/>
      <c r="I18" s="182"/>
      <c r="J18" s="182"/>
      <c r="K18" s="182"/>
      <c r="L18" s="182"/>
      <c r="M18" s="92"/>
      <c r="N18" s="92"/>
      <c r="O18" s="82"/>
      <c r="P18" s="178"/>
      <c r="Q18" s="178"/>
      <c r="R18" s="178"/>
      <c r="S18" s="81"/>
    </row>
    <row r="19" spans="1:19" s="113" customFormat="1" ht="23.1" customHeight="1" x14ac:dyDescent="0.2">
      <c r="A19" s="17"/>
      <c r="B19" s="172" t="s">
        <v>197</v>
      </c>
      <c r="C19" s="172"/>
      <c r="D19" s="172"/>
      <c r="E19" s="17"/>
      <c r="F19" s="17"/>
      <c r="G19" s="17"/>
      <c r="H19" s="17"/>
      <c r="I19" s="17"/>
      <c r="J19" s="17"/>
      <c r="K19" s="17"/>
      <c r="L19" s="111"/>
      <c r="M19" s="111"/>
      <c r="N19" s="111"/>
      <c r="O19" s="112"/>
      <c r="P19" s="172" t="s">
        <v>196</v>
      </c>
      <c r="Q19" s="172"/>
      <c r="R19" s="172"/>
      <c r="S19" s="17"/>
    </row>
    <row r="20" spans="1:19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</row>
    <row r="21" spans="1:19" ht="23.1" customHeight="1" x14ac:dyDescent="0.2">
      <c r="A21" s="14"/>
      <c r="B21" s="15"/>
      <c r="C21" s="15"/>
      <c r="D21" s="15"/>
      <c r="E21" s="14"/>
      <c r="F21" s="14"/>
      <c r="G21" s="14"/>
      <c r="H21" s="14"/>
      <c r="I21" s="14"/>
      <c r="J21" s="14"/>
      <c r="K21" s="14"/>
      <c r="L21" s="16"/>
      <c r="M21" s="16"/>
      <c r="N21" s="16"/>
      <c r="O21" s="15"/>
      <c r="P21" s="15"/>
      <c r="Q21" s="15"/>
      <c r="R21" s="14"/>
      <c r="S21" s="14"/>
    </row>
    <row r="22" spans="1:19" ht="23.1" customHeight="1" x14ac:dyDescent="0.2">
      <c r="A22" s="17"/>
      <c r="B22" s="172"/>
      <c r="C22" s="172"/>
      <c r="D22" s="172"/>
      <c r="E22" s="17"/>
      <c r="F22" s="17"/>
      <c r="G22" s="17"/>
      <c r="H22" s="172"/>
      <c r="I22" s="172"/>
      <c r="J22" s="172"/>
      <c r="K22" s="172"/>
      <c r="L22" s="172"/>
      <c r="M22" s="88"/>
      <c r="N22" s="88"/>
      <c r="O22" s="88"/>
      <c r="P22" s="172"/>
      <c r="Q22" s="172"/>
      <c r="R22" s="172"/>
      <c r="S22" s="88"/>
    </row>
    <row r="34" spans="1:19" ht="20.100000000000001" customHeight="1" x14ac:dyDescent="0.2">
      <c r="A34" s="7">
        <v>86</v>
      </c>
      <c r="B34" s="22" t="s">
        <v>30</v>
      </c>
      <c r="C34" s="1"/>
      <c r="D34" s="22">
        <v>2.66</v>
      </c>
      <c r="E34" s="2"/>
      <c r="F34" s="3"/>
      <c r="G34" s="3"/>
      <c r="H34" s="4"/>
      <c r="I34" s="8"/>
      <c r="J34" s="9">
        <f>I34+E34+D34</f>
        <v>2.66</v>
      </c>
      <c r="K34" s="10">
        <f>J34*1490000</f>
        <v>3963400</v>
      </c>
      <c r="L34" s="5"/>
      <c r="M34" s="5"/>
      <c r="N34" s="19">
        <f>(D34+E34+I34+G34)*1490000*40%</f>
        <v>1585360</v>
      </c>
      <c r="O34" s="19">
        <f>(D34+E34+I34+G34)*1490000*8%</f>
        <v>317072</v>
      </c>
      <c r="P34" s="19">
        <f>(D34+E34+I34+G34)*1.5%*1490000</f>
        <v>59451</v>
      </c>
      <c r="Q34" s="19">
        <f>(D34+E34+I34+G34)*1490000*1%</f>
        <v>39634</v>
      </c>
      <c r="R34" s="10">
        <f>K34+M34+N34-O34-P34-Q34</f>
        <v>5132603</v>
      </c>
      <c r="S34" s="6"/>
    </row>
  </sheetData>
  <mergeCells count="32">
    <mergeCell ref="A1:I1"/>
    <mergeCell ref="O4:P4"/>
    <mergeCell ref="A2:R2"/>
    <mergeCell ref="A3:R3"/>
    <mergeCell ref="A4:A6"/>
    <mergeCell ref="B4:B6"/>
    <mergeCell ref="C4:C6"/>
    <mergeCell ref="Q5:Q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2:D22"/>
    <mergeCell ref="H22:L22"/>
    <mergeCell ref="P22:R22"/>
    <mergeCell ref="P16:R16"/>
    <mergeCell ref="B17:D17"/>
    <mergeCell ref="H17:L17"/>
    <mergeCell ref="P17:R17"/>
    <mergeCell ref="B18:D18"/>
    <mergeCell ref="H18:L18"/>
    <mergeCell ref="P18:R18"/>
    <mergeCell ref="B19:D19"/>
    <mergeCell ref="P19:R19"/>
  </mergeCells>
  <pageMargins left="0.24" right="0.17" top="0.55000000000000004" bottom="0.43" header="0.83" footer="0.34"/>
  <pageSetup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7" zoomScale="130" zoomScaleNormal="130" workbookViewId="0">
      <selection activeCell="P14" sqref="P14:R14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3" t="s">
        <v>178</v>
      </c>
      <c r="B1" s="173"/>
      <c r="C1" s="173"/>
      <c r="D1" s="173"/>
      <c r="E1" s="173"/>
      <c r="F1" s="173"/>
      <c r="G1" s="173"/>
      <c r="H1" s="173"/>
      <c r="I1" s="17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7" t="s">
        <v>38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81"/>
    </row>
    <row r="3" spans="1:19" ht="23.1" customHeight="1" x14ac:dyDescent="0.2">
      <c r="A3" s="178" t="s">
        <v>202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24"/>
    </row>
    <row r="4" spans="1:19" ht="29.25" customHeight="1" x14ac:dyDescent="0.2">
      <c r="A4" s="179" t="s">
        <v>0</v>
      </c>
      <c r="B4" s="179" t="s">
        <v>1</v>
      </c>
      <c r="C4" s="179" t="s">
        <v>2</v>
      </c>
      <c r="D4" s="183" t="s">
        <v>3</v>
      </c>
      <c r="E4" s="184"/>
      <c r="F4" s="184"/>
      <c r="G4" s="184"/>
      <c r="H4" s="184"/>
      <c r="I4" s="184"/>
      <c r="J4" s="184"/>
      <c r="K4" s="185"/>
      <c r="L4" s="186" t="s">
        <v>21</v>
      </c>
      <c r="M4" s="189" t="s">
        <v>33</v>
      </c>
      <c r="N4" s="190"/>
      <c r="O4" s="183" t="s">
        <v>4</v>
      </c>
      <c r="P4" s="184"/>
      <c r="Q4" s="86"/>
      <c r="R4" s="179" t="s">
        <v>5</v>
      </c>
      <c r="S4" s="179" t="s">
        <v>52</v>
      </c>
    </row>
    <row r="5" spans="1:19" ht="23.1" customHeight="1" x14ac:dyDescent="0.2">
      <c r="A5" s="180"/>
      <c r="B5" s="180"/>
      <c r="C5" s="180"/>
      <c r="D5" s="179" t="s">
        <v>6</v>
      </c>
      <c r="E5" s="179" t="s">
        <v>7</v>
      </c>
      <c r="F5" s="20"/>
      <c r="G5" s="85"/>
      <c r="H5" s="184"/>
      <c r="I5" s="185"/>
      <c r="J5" s="179" t="s">
        <v>8</v>
      </c>
      <c r="K5" s="179" t="s">
        <v>46</v>
      </c>
      <c r="L5" s="187"/>
      <c r="M5" s="191"/>
      <c r="N5" s="192"/>
      <c r="O5" s="179" t="s">
        <v>9</v>
      </c>
      <c r="P5" s="179" t="s">
        <v>10</v>
      </c>
      <c r="Q5" s="83"/>
      <c r="R5" s="180"/>
      <c r="S5" s="180"/>
    </row>
    <row r="6" spans="1:19" ht="35.25" customHeight="1" x14ac:dyDescent="0.2">
      <c r="A6" s="181"/>
      <c r="B6" s="181"/>
      <c r="C6" s="181"/>
      <c r="D6" s="181"/>
      <c r="E6" s="181"/>
      <c r="F6" s="20" t="s">
        <v>22</v>
      </c>
      <c r="G6" s="20" t="s">
        <v>39</v>
      </c>
      <c r="H6" s="20" t="s">
        <v>24</v>
      </c>
      <c r="I6" s="20" t="s">
        <v>17</v>
      </c>
      <c r="J6" s="181"/>
      <c r="K6" s="181"/>
      <c r="L6" s="188"/>
      <c r="M6" s="87" t="s">
        <v>34</v>
      </c>
      <c r="N6" s="87" t="s">
        <v>35</v>
      </c>
      <c r="O6" s="181"/>
      <c r="P6" s="181"/>
      <c r="Q6" s="84" t="s">
        <v>23</v>
      </c>
      <c r="R6" s="181"/>
      <c r="S6" s="18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180</v>
      </c>
      <c r="C8" s="39" t="s">
        <v>195</v>
      </c>
      <c r="D8" s="29">
        <v>1.7849999999999999</v>
      </c>
      <c r="E8" s="40"/>
      <c r="F8" s="41"/>
      <c r="G8" s="41"/>
      <c r="H8" s="43"/>
      <c r="I8" s="31"/>
      <c r="J8" s="32">
        <f>I8+E8+D8</f>
        <v>1.7849999999999999</v>
      </c>
      <c r="K8" s="33">
        <f t="shared" ref="K8:K9" si="0">J8*1490000</f>
        <v>2659650</v>
      </c>
      <c r="L8" s="34"/>
      <c r="M8" s="34"/>
      <c r="N8" s="35">
        <f t="shared" ref="N8:N11" si="1">(D8+E8+I8+G8)*1490000*40%</f>
        <v>1063860</v>
      </c>
      <c r="O8" s="35">
        <f t="shared" ref="O8:O11" si="2">(D8+E8+I8+G8)*1490000*8%</f>
        <v>212772</v>
      </c>
      <c r="P8" s="35">
        <f t="shared" ref="P8:P11" si="3">(D8+E8+I8+G8)*1.5%*1490000</f>
        <v>39894.749999999993</v>
      </c>
      <c r="Q8" s="35">
        <f t="shared" ref="Q8:Q11" si="4">(D8+E8+I8+G8)*1490000*1%</f>
        <v>26596.5</v>
      </c>
      <c r="R8" s="33">
        <f>K8+M8+N8-O8-P8-Q8</f>
        <v>3444246.75</v>
      </c>
      <c r="S8" s="42"/>
    </row>
    <row r="9" spans="1:19" ht="20.100000000000001" customHeight="1" x14ac:dyDescent="0.2">
      <c r="A9" s="28">
        <v>2</v>
      </c>
      <c r="B9" s="105" t="s">
        <v>181</v>
      </c>
      <c r="C9" s="39" t="s">
        <v>195</v>
      </c>
      <c r="D9" s="29">
        <v>1.86</v>
      </c>
      <c r="E9" s="40"/>
      <c r="F9" s="41"/>
      <c r="G9" s="41"/>
      <c r="H9" s="43"/>
      <c r="I9" s="31"/>
      <c r="J9" s="32">
        <f>I9+E9+D9</f>
        <v>1.86</v>
      </c>
      <c r="K9" s="33">
        <f t="shared" si="0"/>
        <v>2771400</v>
      </c>
      <c r="L9" s="34"/>
      <c r="M9" s="34"/>
      <c r="N9" s="35">
        <f t="shared" si="1"/>
        <v>1108560</v>
      </c>
      <c r="O9" s="35">
        <f t="shared" si="2"/>
        <v>221712</v>
      </c>
      <c r="P9" s="35">
        <f t="shared" si="3"/>
        <v>41571</v>
      </c>
      <c r="Q9" s="35">
        <f t="shared" si="4"/>
        <v>27714</v>
      </c>
      <c r="R9" s="33">
        <f>K9+M9+N9-O9-P9-Q9</f>
        <v>3588963</v>
      </c>
      <c r="S9" s="42"/>
    </row>
    <row r="10" spans="1:19" ht="20.100000000000001" customHeight="1" x14ac:dyDescent="0.2">
      <c r="A10" s="28">
        <v>3</v>
      </c>
      <c r="B10" s="105" t="s">
        <v>182</v>
      </c>
      <c r="C10" s="39" t="s">
        <v>195</v>
      </c>
      <c r="D10" s="50">
        <v>2.66</v>
      </c>
      <c r="E10" s="40"/>
      <c r="F10" s="41"/>
      <c r="G10" s="41"/>
      <c r="H10" s="43"/>
      <c r="I10" s="31"/>
      <c r="J10" s="32">
        <f>I10+E10+D10</f>
        <v>2.66</v>
      </c>
      <c r="K10" s="33">
        <f t="shared" ref="K10:K11" si="5">J10*1490000</f>
        <v>3963400</v>
      </c>
      <c r="L10" s="34"/>
      <c r="M10" s="34">
        <v>149000</v>
      </c>
      <c r="N10" s="35">
        <f t="shared" si="1"/>
        <v>1585360</v>
      </c>
      <c r="O10" s="35">
        <f t="shared" si="2"/>
        <v>317072</v>
      </c>
      <c r="P10" s="35">
        <f t="shared" si="3"/>
        <v>59451</v>
      </c>
      <c r="Q10" s="35">
        <f t="shared" si="4"/>
        <v>39634</v>
      </c>
      <c r="R10" s="33">
        <f>K10+M10+N10-O10-P10-Q10</f>
        <v>5281603</v>
      </c>
      <c r="S10" s="42"/>
    </row>
    <row r="11" spans="1:19" ht="20.100000000000001" customHeight="1" x14ac:dyDescent="0.2">
      <c r="A11" s="28">
        <v>4</v>
      </c>
      <c r="B11" s="105" t="s">
        <v>183</v>
      </c>
      <c r="C11" s="28" t="s">
        <v>32</v>
      </c>
      <c r="D11" s="29">
        <v>3.99</v>
      </c>
      <c r="E11" s="28">
        <v>0.2</v>
      </c>
      <c r="F11" s="41"/>
      <c r="G11" s="41"/>
      <c r="H11" s="43"/>
      <c r="I11" s="31"/>
      <c r="J11" s="32">
        <f>I11+E11+D11</f>
        <v>4.1900000000000004</v>
      </c>
      <c r="K11" s="33">
        <f t="shared" si="5"/>
        <v>6243100.0000000009</v>
      </c>
      <c r="L11" s="34"/>
      <c r="M11" s="34"/>
      <c r="N11" s="35">
        <f t="shared" si="1"/>
        <v>2497240.0000000005</v>
      </c>
      <c r="O11" s="35">
        <f t="shared" si="2"/>
        <v>499448.00000000006</v>
      </c>
      <c r="P11" s="35">
        <f t="shared" si="3"/>
        <v>93646.5</v>
      </c>
      <c r="Q11" s="35">
        <f t="shared" si="4"/>
        <v>62431.000000000007</v>
      </c>
      <c r="R11" s="33">
        <f>K11+M11+N11-O11-P11-Q11</f>
        <v>8084814.5000000019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10.295</v>
      </c>
      <c r="E12" s="70">
        <f>SUM(E8:E11)</f>
        <v>0.2</v>
      </c>
      <c r="F12" s="70">
        <f>SUM(F8:F11)</f>
        <v>0</v>
      </c>
      <c r="G12" s="70"/>
      <c r="H12" s="70"/>
      <c r="I12" s="71"/>
      <c r="J12" s="72">
        <f>SUM(J8:J11)</f>
        <v>10.495000000000001</v>
      </c>
      <c r="K12" s="69">
        <f>SUM(K8:K11)</f>
        <v>15637550</v>
      </c>
      <c r="L12" s="69">
        <f t="shared" ref="L12:R12" si="6">SUM(L8:L11)</f>
        <v>0</v>
      </c>
      <c r="M12" s="69">
        <f t="shared" si="6"/>
        <v>149000</v>
      </c>
      <c r="N12" s="69">
        <f t="shared" si="6"/>
        <v>6255020</v>
      </c>
      <c r="O12" s="69">
        <f t="shared" si="6"/>
        <v>1251004</v>
      </c>
      <c r="P12" s="69">
        <f t="shared" si="6"/>
        <v>234563.25</v>
      </c>
      <c r="Q12" s="69">
        <f t="shared" si="6"/>
        <v>156375.5</v>
      </c>
      <c r="R12" s="69">
        <f t="shared" si="6"/>
        <v>20399627.25</v>
      </c>
      <c r="S12" s="69"/>
    </row>
    <row r="13" spans="1:19" ht="23.1" customHeight="1" x14ac:dyDescent="0.2">
      <c r="A13" s="74"/>
      <c r="B13" s="75" t="s">
        <v>207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74" t="s">
        <v>210</v>
      </c>
      <c r="Q14" s="174"/>
      <c r="R14" s="174"/>
      <c r="S14" s="79"/>
    </row>
    <row r="15" spans="1:19" ht="23.1" customHeight="1" x14ac:dyDescent="0.2">
      <c r="A15" s="74"/>
      <c r="B15" s="175" t="s">
        <v>50</v>
      </c>
      <c r="C15" s="175"/>
      <c r="D15" s="175"/>
      <c r="E15" s="74"/>
      <c r="F15" s="74"/>
      <c r="G15" s="74"/>
      <c r="H15" s="176" t="s">
        <v>51</v>
      </c>
      <c r="I15" s="176"/>
      <c r="J15" s="176"/>
      <c r="K15" s="176"/>
      <c r="L15" s="176"/>
      <c r="M15" s="96"/>
      <c r="N15" s="96"/>
      <c r="O15" s="95"/>
      <c r="P15" s="175" t="s">
        <v>16</v>
      </c>
      <c r="Q15" s="175"/>
      <c r="R15" s="175"/>
      <c r="S15" s="13"/>
    </row>
    <row r="16" spans="1:19" ht="23.1" customHeight="1" x14ac:dyDescent="0.2">
      <c r="A16" s="11"/>
      <c r="B16" s="178"/>
      <c r="C16" s="178"/>
      <c r="D16" s="178"/>
      <c r="E16" s="11"/>
      <c r="F16" s="11"/>
      <c r="G16" s="11"/>
      <c r="H16" s="182"/>
      <c r="I16" s="182"/>
      <c r="J16" s="182"/>
      <c r="K16" s="182"/>
      <c r="L16" s="182"/>
      <c r="M16" s="92"/>
      <c r="N16" s="92"/>
      <c r="O16" s="82"/>
      <c r="P16" s="178"/>
      <c r="Q16" s="178"/>
      <c r="R16" s="178"/>
      <c r="S16" s="81"/>
    </row>
    <row r="17" spans="1:19" s="113" customFormat="1" ht="23.1" customHeight="1" x14ac:dyDescent="0.2">
      <c r="A17" s="17"/>
      <c r="B17" s="172" t="s">
        <v>197</v>
      </c>
      <c r="C17" s="172"/>
      <c r="D17" s="172"/>
      <c r="E17" s="17"/>
      <c r="F17" s="17"/>
      <c r="G17" s="17"/>
      <c r="H17" s="17"/>
      <c r="I17" s="17"/>
      <c r="J17" s="17"/>
      <c r="K17" s="17"/>
      <c r="L17" s="111"/>
      <c r="M17" s="111"/>
      <c r="N17" s="111"/>
      <c r="O17" s="112"/>
      <c r="P17" s="172" t="s">
        <v>196</v>
      </c>
      <c r="Q17" s="172"/>
      <c r="R17" s="172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72"/>
      <c r="C20" s="172"/>
      <c r="D20" s="172"/>
      <c r="E20" s="17"/>
      <c r="F20" s="17"/>
      <c r="G20" s="17"/>
      <c r="H20" s="172"/>
      <c r="I20" s="172"/>
      <c r="J20" s="172"/>
      <c r="K20" s="172"/>
      <c r="L20" s="172"/>
      <c r="M20" s="88"/>
      <c r="N20" s="88"/>
      <c r="O20" s="88"/>
      <c r="P20" s="172"/>
      <c r="Q20" s="172"/>
      <c r="R20" s="172"/>
      <c r="S20" s="88"/>
    </row>
    <row r="32" spans="1:19" ht="20.100000000000001" customHeight="1" x14ac:dyDescent="0.2">
      <c r="A32" s="7">
        <v>86</v>
      </c>
      <c r="B32" s="22" t="s">
        <v>30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7" zoomScale="130" zoomScaleNormal="130" workbookViewId="0">
      <selection activeCell="P14" sqref="P14:R14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3" t="s">
        <v>179</v>
      </c>
      <c r="B1" s="173"/>
      <c r="C1" s="173"/>
      <c r="D1" s="173"/>
      <c r="E1" s="173"/>
      <c r="F1" s="173"/>
      <c r="G1" s="173"/>
      <c r="H1" s="173"/>
      <c r="I1" s="17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7" t="s">
        <v>38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81"/>
    </row>
    <row r="3" spans="1:19" ht="23.1" customHeight="1" x14ac:dyDescent="0.2">
      <c r="A3" s="178" t="s">
        <v>202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24"/>
    </row>
    <row r="4" spans="1:19" ht="29.25" customHeight="1" x14ac:dyDescent="0.2">
      <c r="A4" s="179" t="s">
        <v>0</v>
      </c>
      <c r="B4" s="179" t="s">
        <v>1</v>
      </c>
      <c r="C4" s="179" t="s">
        <v>2</v>
      </c>
      <c r="D4" s="183" t="s">
        <v>3</v>
      </c>
      <c r="E4" s="184"/>
      <c r="F4" s="184"/>
      <c r="G4" s="184"/>
      <c r="H4" s="184"/>
      <c r="I4" s="184"/>
      <c r="J4" s="184"/>
      <c r="K4" s="185"/>
      <c r="L4" s="186" t="s">
        <v>21</v>
      </c>
      <c r="M4" s="189" t="s">
        <v>33</v>
      </c>
      <c r="N4" s="190"/>
      <c r="O4" s="183" t="s">
        <v>4</v>
      </c>
      <c r="P4" s="184"/>
      <c r="Q4" s="86"/>
      <c r="R4" s="179" t="s">
        <v>5</v>
      </c>
      <c r="S4" s="179" t="s">
        <v>52</v>
      </c>
    </row>
    <row r="5" spans="1:19" ht="23.1" customHeight="1" x14ac:dyDescent="0.2">
      <c r="A5" s="180"/>
      <c r="B5" s="180"/>
      <c r="C5" s="180"/>
      <c r="D5" s="179" t="s">
        <v>6</v>
      </c>
      <c r="E5" s="179" t="s">
        <v>7</v>
      </c>
      <c r="F5" s="20"/>
      <c r="G5" s="85"/>
      <c r="H5" s="184"/>
      <c r="I5" s="185"/>
      <c r="J5" s="179" t="s">
        <v>8</v>
      </c>
      <c r="K5" s="179" t="s">
        <v>46</v>
      </c>
      <c r="L5" s="187"/>
      <c r="M5" s="191"/>
      <c r="N5" s="192"/>
      <c r="O5" s="179" t="s">
        <v>9</v>
      </c>
      <c r="P5" s="179" t="s">
        <v>10</v>
      </c>
      <c r="Q5" s="83"/>
      <c r="R5" s="180"/>
      <c r="S5" s="180"/>
    </row>
    <row r="6" spans="1:19" ht="35.25" customHeight="1" x14ac:dyDescent="0.2">
      <c r="A6" s="181"/>
      <c r="B6" s="181"/>
      <c r="C6" s="181"/>
      <c r="D6" s="181"/>
      <c r="E6" s="181"/>
      <c r="F6" s="20" t="s">
        <v>22</v>
      </c>
      <c r="G6" s="20" t="s">
        <v>39</v>
      </c>
      <c r="H6" s="20" t="s">
        <v>24</v>
      </c>
      <c r="I6" s="20" t="s">
        <v>17</v>
      </c>
      <c r="J6" s="181"/>
      <c r="K6" s="181"/>
      <c r="L6" s="188"/>
      <c r="M6" s="87" t="s">
        <v>34</v>
      </c>
      <c r="N6" s="87" t="s">
        <v>35</v>
      </c>
      <c r="O6" s="181"/>
      <c r="P6" s="181"/>
      <c r="Q6" s="84" t="s">
        <v>23</v>
      </c>
      <c r="R6" s="181"/>
      <c r="S6" s="18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208</v>
      </c>
      <c r="C8" s="28" t="s">
        <v>32</v>
      </c>
      <c r="D8" s="54">
        <v>3.66</v>
      </c>
      <c r="E8" s="28">
        <v>0.2</v>
      </c>
      <c r="F8" s="41"/>
      <c r="G8" s="41"/>
      <c r="H8" s="43"/>
      <c r="I8" s="31"/>
      <c r="J8" s="32">
        <f>I8+E8+D8</f>
        <v>3.8600000000000003</v>
      </c>
      <c r="K8" s="33">
        <f>J8*1490000</f>
        <v>5751400.0000000009</v>
      </c>
      <c r="L8" s="34"/>
      <c r="M8" s="34"/>
      <c r="N8" s="35">
        <f t="shared" ref="N8:N11" si="0">(D8+E8+I8+G8)*1490000*40%</f>
        <v>2300560.0000000005</v>
      </c>
      <c r="O8" s="35">
        <f t="shared" ref="O8:O11" si="1">(D8+E8+I8+G8)*1490000*8%</f>
        <v>460112.00000000006</v>
      </c>
      <c r="P8" s="35">
        <f t="shared" ref="P8:P11" si="2">(D8+E8+I8+G8)*1.5%*1490000</f>
        <v>86271</v>
      </c>
      <c r="Q8" s="35">
        <f t="shared" ref="Q8:Q11" si="3">(D8+E8+I8+G8)*1490000*1%</f>
        <v>57514.000000000007</v>
      </c>
      <c r="R8" s="33">
        <f>K8+M8+N8-O8-P8-Q8</f>
        <v>7448063.0000000019</v>
      </c>
      <c r="S8" s="42"/>
    </row>
    <row r="9" spans="1:19" ht="20.100000000000001" customHeight="1" x14ac:dyDescent="0.2">
      <c r="A9" s="28">
        <v>2</v>
      </c>
      <c r="B9" s="105" t="s">
        <v>184</v>
      </c>
      <c r="C9" s="39" t="s">
        <v>195</v>
      </c>
      <c r="D9" s="29">
        <v>3.26</v>
      </c>
      <c r="E9" s="40"/>
      <c r="F9" s="41"/>
      <c r="G9" s="41"/>
      <c r="H9" s="43"/>
      <c r="I9" s="31"/>
      <c r="J9" s="32">
        <f>I9+E9+D9</f>
        <v>3.26</v>
      </c>
      <c r="K9" s="33">
        <f>J9*1490000</f>
        <v>4857400</v>
      </c>
      <c r="L9" s="34"/>
      <c r="M9" s="34">
        <v>149000</v>
      </c>
      <c r="N9" s="35">
        <f t="shared" si="0"/>
        <v>1942960</v>
      </c>
      <c r="O9" s="35">
        <f t="shared" si="1"/>
        <v>388592</v>
      </c>
      <c r="P9" s="35">
        <f t="shared" si="2"/>
        <v>72860.999999999985</v>
      </c>
      <c r="Q9" s="35">
        <f t="shared" si="3"/>
        <v>48574</v>
      </c>
      <c r="R9" s="33">
        <f>K9+M9+N9-O9-P9-Q9</f>
        <v>6439333</v>
      </c>
      <c r="S9" s="42"/>
    </row>
    <row r="10" spans="1:19" ht="20.100000000000001" customHeight="1" x14ac:dyDescent="0.2">
      <c r="A10" s="55">
        <v>3</v>
      </c>
      <c r="B10" s="109" t="s">
        <v>185</v>
      </c>
      <c r="C10" s="39" t="s">
        <v>195</v>
      </c>
      <c r="D10" s="56">
        <v>1.86</v>
      </c>
      <c r="E10" s="57"/>
      <c r="F10" s="58"/>
      <c r="G10" s="58"/>
      <c r="H10" s="59"/>
      <c r="I10" s="31"/>
      <c r="J10" s="32">
        <f>I10+E10+D10</f>
        <v>1.86</v>
      </c>
      <c r="K10" s="33">
        <f>J10*1490000</f>
        <v>2771400</v>
      </c>
      <c r="L10" s="60"/>
      <c r="M10" s="60"/>
      <c r="N10" s="35">
        <f t="shared" si="0"/>
        <v>1108560</v>
      </c>
      <c r="O10" s="35">
        <f t="shared" si="1"/>
        <v>221712</v>
      </c>
      <c r="P10" s="35">
        <f t="shared" si="2"/>
        <v>41571</v>
      </c>
      <c r="Q10" s="35">
        <f t="shared" si="3"/>
        <v>27714</v>
      </c>
      <c r="R10" s="33">
        <f>K10+M10+N10-O10-P10-Q10</f>
        <v>3588963</v>
      </c>
      <c r="S10" s="42"/>
    </row>
    <row r="11" spans="1:19" ht="20.100000000000001" customHeight="1" x14ac:dyDescent="0.2">
      <c r="A11" s="61">
        <v>4</v>
      </c>
      <c r="B11" s="110" t="s">
        <v>186</v>
      </c>
      <c r="C11" s="39" t="s">
        <v>195</v>
      </c>
      <c r="D11" s="62">
        <v>2.66</v>
      </c>
      <c r="E11" s="64"/>
      <c r="F11" s="63"/>
      <c r="G11" s="63"/>
      <c r="H11" s="65"/>
      <c r="I11" s="31"/>
      <c r="J11" s="32">
        <f>I11+E11+D11</f>
        <v>2.66</v>
      </c>
      <c r="K11" s="33">
        <f>J11*1490000</f>
        <v>3963400</v>
      </c>
      <c r="L11" s="66"/>
      <c r="M11" s="66"/>
      <c r="N11" s="35">
        <f t="shared" si="0"/>
        <v>1585360</v>
      </c>
      <c r="O11" s="35">
        <f t="shared" si="1"/>
        <v>317072</v>
      </c>
      <c r="P11" s="35">
        <f t="shared" si="2"/>
        <v>59451</v>
      </c>
      <c r="Q11" s="35">
        <f t="shared" si="3"/>
        <v>39634</v>
      </c>
      <c r="R11" s="67">
        <f>K11+M11+N11-O11-P11-Q11</f>
        <v>5132603</v>
      </c>
      <c r="S11" s="68"/>
    </row>
    <row r="12" spans="1:19" ht="21.95" customHeight="1" x14ac:dyDescent="0.2">
      <c r="A12" s="69"/>
      <c r="B12" s="69" t="s">
        <v>11</v>
      </c>
      <c r="C12" s="69"/>
      <c r="D12" s="70">
        <f>SUM(D8:D11)</f>
        <v>11.44</v>
      </c>
      <c r="E12" s="70">
        <f>SUM(E8:E11)</f>
        <v>0.2</v>
      </c>
      <c r="F12" s="70">
        <f>SUM(F8:F11)</f>
        <v>0</v>
      </c>
      <c r="G12" s="70"/>
      <c r="H12" s="70"/>
      <c r="I12" s="71"/>
      <c r="J12" s="72">
        <f>SUM(J8:J11)</f>
        <v>11.64</v>
      </c>
      <c r="K12" s="69">
        <f>SUM(K8:K11)</f>
        <v>17343600</v>
      </c>
      <c r="L12" s="69">
        <f t="shared" ref="L12:R12" si="4">SUM(L8:L11)</f>
        <v>0</v>
      </c>
      <c r="M12" s="69">
        <f t="shared" si="4"/>
        <v>149000</v>
      </c>
      <c r="N12" s="69">
        <f t="shared" si="4"/>
        <v>6937440</v>
      </c>
      <c r="O12" s="69">
        <f t="shared" si="4"/>
        <v>1387488</v>
      </c>
      <c r="P12" s="69">
        <f t="shared" si="4"/>
        <v>260154</v>
      </c>
      <c r="Q12" s="69">
        <f t="shared" si="4"/>
        <v>173436</v>
      </c>
      <c r="R12" s="69">
        <f t="shared" si="4"/>
        <v>22608962</v>
      </c>
      <c r="S12" s="69"/>
    </row>
    <row r="13" spans="1:19" ht="23.1" customHeight="1" x14ac:dyDescent="0.2">
      <c r="A13" s="74"/>
      <c r="B13" s="75" t="s">
        <v>209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74" t="s">
        <v>210</v>
      </c>
      <c r="Q14" s="174"/>
      <c r="R14" s="174"/>
      <c r="S14" s="79"/>
    </row>
    <row r="15" spans="1:19" ht="23.1" customHeight="1" x14ac:dyDescent="0.2">
      <c r="A15" s="74"/>
      <c r="B15" s="175" t="s">
        <v>15</v>
      </c>
      <c r="C15" s="175"/>
      <c r="D15" s="175"/>
      <c r="E15" s="74"/>
      <c r="F15" s="74"/>
      <c r="G15" s="74"/>
      <c r="H15" s="176" t="s">
        <v>51</v>
      </c>
      <c r="I15" s="176"/>
      <c r="J15" s="176"/>
      <c r="K15" s="176"/>
      <c r="L15" s="176"/>
      <c r="M15" s="91"/>
      <c r="N15" s="91"/>
      <c r="O15" s="90"/>
      <c r="P15" s="175" t="s">
        <v>16</v>
      </c>
      <c r="Q15" s="175"/>
      <c r="R15" s="175"/>
      <c r="S15" s="13"/>
    </row>
    <row r="16" spans="1:19" ht="23.1" customHeight="1" x14ac:dyDescent="0.2">
      <c r="A16" s="11"/>
      <c r="B16" s="178"/>
      <c r="C16" s="178"/>
      <c r="D16" s="178"/>
      <c r="E16" s="11"/>
      <c r="F16" s="11"/>
      <c r="G16" s="11"/>
      <c r="H16" s="182"/>
      <c r="I16" s="182"/>
      <c r="J16" s="182"/>
      <c r="K16" s="182"/>
      <c r="L16" s="182"/>
      <c r="M16" s="92"/>
      <c r="N16" s="92"/>
      <c r="O16" s="82"/>
      <c r="P16" s="178"/>
      <c r="Q16" s="178"/>
      <c r="R16" s="178"/>
      <c r="S16" s="81"/>
    </row>
    <row r="17" spans="1:19" s="113" customFormat="1" ht="23.1" customHeight="1" x14ac:dyDescent="0.2">
      <c r="A17" s="17"/>
      <c r="B17" s="172" t="s">
        <v>197</v>
      </c>
      <c r="C17" s="172"/>
      <c r="D17" s="172"/>
      <c r="E17" s="17"/>
      <c r="F17" s="17"/>
      <c r="G17" s="17"/>
      <c r="H17" s="17"/>
      <c r="I17" s="17"/>
      <c r="J17" s="17"/>
      <c r="K17" s="17"/>
      <c r="L17" s="111"/>
      <c r="M17" s="111"/>
      <c r="N17" s="111"/>
      <c r="O17" s="112"/>
      <c r="P17" s="172" t="s">
        <v>196</v>
      </c>
      <c r="Q17" s="172"/>
      <c r="R17" s="172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72"/>
      <c r="C20" s="172"/>
      <c r="D20" s="172"/>
      <c r="E20" s="17"/>
      <c r="F20" s="17"/>
      <c r="G20" s="17"/>
      <c r="H20" s="172"/>
      <c r="I20" s="172"/>
      <c r="J20" s="172"/>
      <c r="K20" s="172"/>
      <c r="L20" s="172"/>
      <c r="M20" s="88"/>
      <c r="N20" s="88"/>
      <c r="O20" s="88"/>
      <c r="P20" s="172"/>
      <c r="Q20" s="172"/>
      <c r="R20" s="172"/>
      <c r="S20" s="88"/>
    </row>
    <row r="32" spans="1:19" ht="20.100000000000001" customHeight="1" x14ac:dyDescent="0.2">
      <c r="A32" s="7">
        <v>86</v>
      </c>
      <c r="B32" s="22" t="s">
        <v>30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7" zoomScale="130" zoomScaleNormal="130" workbookViewId="0">
      <selection activeCell="P14" sqref="P14:R14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3" t="s">
        <v>187</v>
      </c>
      <c r="B1" s="173"/>
      <c r="C1" s="173"/>
      <c r="D1" s="173"/>
      <c r="E1" s="173"/>
      <c r="F1" s="173"/>
      <c r="G1" s="173"/>
      <c r="H1" s="173"/>
      <c r="I1" s="17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7" t="s">
        <v>38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81"/>
    </row>
    <row r="3" spans="1:19" ht="23.1" customHeight="1" x14ac:dyDescent="0.2">
      <c r="A3" s="178" t="s">
        <v>202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24"/>
    </row>
    <row r="4" spans="1:19" ht="29.25" customHeight="1" x14ac:dyDescent="0.2">
      <c r="A4" s="179" t="s">
        <v>0</v>
      </c>
      <c r="B4" s="179" t="s">
        <v>1</v>
      </c>
      <c r="C4" s="179" t="s">
        <v>2</v>
      </c>
      <c r="D4" s="183" t="s">
        <v>3</v>
      </c>
      <c r="E4" s="184"/>
      <c r="F4" s="184"/>
      <c r="G4" s="184"/>
      <c r="H4" s="184"/>
      <c r="I4" s="184"/>
      <c r="J4" s="184"/>
      <c r="K4" s="185"/>
      <c r="L4" s="186" t="s">
        <v>21</v>
      </c>
      <c r="M4" s="189" t="s">
        <v>33</v>
      </c>
      <c r="N4" s="190"/>
      <c r="O4" s="183" t="s">
        <v>4</v>
      </c>
      <c r="P4" s="184"/>
      <c r="Q4" s="86"/>
      <c r="R4" s="179" t="s">
        <v>5</v>
      </c>
      <c r="S4" s="179" t="s">
        <v>52</v>
      </c>
    </row>
    <row r="5" spans="1:19" ht="23.1" customHeight="1" x14ac:dyDescent="0.2">
      <c r="A5" s="180"/>
      <c r="B5" s="180"/>
      <c r="C5" s="180"/>
      <c r="D5" s="179" t="s">
        <v>6</v>
      </c>
      <c r="E5" s="179" t="s">
        <v>7</v>
      </c>
      <c r="F5" s="20"/>
      <c r="G5" s="85"/>
      <c r="H5" s="184"/>
      <c r="I5" s="185"/>
      <c r="J5" s="179" t="s">
        <v>8</v>
      </c>
      <c r="K5" s="179" t="s">
        <v>46</v>
      </c>
      <c r="L5" s="187"/>
      <c r="M5" s="191"/>
      <c r="N5" s="192"/>
      <c r="O5" s="179" t="s">
        <v>9</v>
      </c>
      <c r="P5" s="179" t="s">
        <v>10</v>
      </c>
      <c r="Q5" s="83"/>
      <c r="R5" s="180"/>
      <c r="S5" s="180"/>
    </row>
    <row r="6" spans="1:19" ht="35.25" customHeight="1" x14ac:dyDescent="0.2">
      <c r="A6" s="181"/>
      <c r="B6" s="181"/>
      <c r="C6" s="181"/>
      <c r="D6" s="181"/>
      <c r="E6" s="181"/>
      <c r="F6" s="20" t="s">
        <v>22</v>
      </c>
      <c r="G6" s="20" t="s">
        <v>39</v>
      </c>
      <c r="H6" s="20" t="s">
        <v>24</v>
      </c>
      <c r="I6" s="20" t="s">
        <v>17</v>
      </c>
      <c r="J6" s="181"/>
      <c r="K6" s="181"/>
      <c r="L6" s="188"/>
      <c r="M6" s="87" t="s">
        <v>34</v>
      </c>
      <c r="N6" s="87" t="s">
        <v>35</v>
      </c>
      <c r="O6" s="181"/>
      <c r="P6" s="181"/>
      <c r="Q6" s="84" t="s">
        <v>23</v>
      </c>
      <c r="R6" s="181"/>
      <c r="S6" s="18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188</v>
      </c>
      <c r="C8" s="39" t="s">
        <v>195</v>
      </c>
      <c r="D8" s="29">
        <v>3.65</v>
      </c>
      <c r="E8" s="40"/>
      <c r="F8" s="41"/>
      <c r="G8" s="41"/>
      <c r="H8" s="43"/>
      <c r="I8" s="31"/>
      <c r="J8" s="32">
        <f>I8+E8+D8</f>
        <v>3.65</v>
      </c>
      <c r="K8" s="33">
        <f t="shared" ref="K8:K11" si="0">J8*1490000</f>
        <v>5438500</v>
      </c>
      <c r="L8" s="34"/>
      <c r="M8" s="33"/>
      <c r="N8" s="35">
        <f t="shared" ref="N8:N11" si="1">(D8+E8+I8+G8)*1490000*40%</f>
        <v>2175400</v>
      </c>
      <c r="O8" s="35">
        <f t="shared" ref="O8:O11" si="2">(D8+E8+I8+G8)*1490000*8%</f>
        <v>435080</v>
      </c>
      <c r="P8" s="35">
        <f t="shared" ref="P8:P11" si="3">(D8+E8+I8+G8)*1.5%*1490000</f>
        <v>81577.5</v>
      </c>
      <c r="Q8" s="35">
        <f t="shared" ref="Q8:Q11" si="4">(D8+E8+I8+G8)*1490000*1%</f>
        <v>54385</v>
      </c>
      <c r="R8" s="33">
        <f>K8+M8+N8-O8-P8-Q8</f>
        <v>7042857.5</v>
      </c>
      <c r="S8" s="42"/>
    </row>
    <row r="9" spans="1:19" ht="20.100000000000001" customHeight="1" x14ac:dyDescent="0.2">
      <c r="A9" s="28">
        <v>2</v>
      </c>
      <c r="B9" s="105" t="s">
        <v>189</v>
      </c>
      <c r="C9" s="28" t="s">
        <v>32</v>
      </c>
      <c r="D9" s="29">
        <v>4.6500000000000004</v>
      </c>
      <c r="E9" s="28">
        <v>0.2</v>
      </c>
      <c r="F9" s="41"/>
      <c r="G9" s="41"/>
      <c r="H9" s="43"/>
      <c r="I9" s="31"/>
      <c r="J9" s="32">
        <f>I9+E9+D9</f>
        <v>4.8500000000000005</v>
      </c>
      <c r="K9" s="33">
        <f t="shared" si="0"/>
        <v>7226500.0000000009</v>
      </c>
      <c r="L9" s="34"/>
      <c r="M9" s="34"/>
      <c r="N9" s="35">
        <f t="shared" si="1"/>
        <v>2890600.0000000005</v>
      </c>
      <c r="O9" s="35">
        <f t="shared" si="2"/>
        <v>578120.00000000012</v>
      </c>
      <c r="P9" s="35">
        <f t="shared" si="3"/>
        <v>108397.50000000001</v>
      </c>
      <c r="Q9" s="35">
        <f t="shared" si="4"/>
        <v>72265.000000000015</v>
      </c>
      <c r="R9" s="33">
        <f>K9+M9+N9-O9-P9-Q9</f>
        <v>9358317.5000000019</v>
      </c>
      <c r="S9" s="42"/>
    </row>
    <row r="10" spans="1:19" ht="20.100000000000001" customHeight="1" x14ac:dyDescent="0.2">
      <c r="A10" s="28">
        <v>3</v>
      </c>
      <c r="B10" s="105" t="s">
        <v>190</v>
      </c>
      <c r="C10" s="39" t="s">
        <v>195</v>
      </c>
      <c r="D10" s="50">
        <v>2.86</v>
      </c>
      <c r="E10" s="40"/>
      <c r="F10" s="41"/>
      <c r="G10" s="41"/>
      <c r="H10" s="43"/>
      <c r="I10" s="31"/>
      <c r="J10" s="32">
        <f>I10+E10+D10</f>
        <v>2.86</v>
      </c>
      <c r="K10" s="33">
        <f>J10*1490000</f>
        <v>4261400</v>
      </c>
      <c r="L10" s="34"/>
      <c r="M10" s="34"/>
      <c r="N10" s="35">
        <f>(D10+E10+I10+G10)*1490000*40%</f>
        <v>1704560</v>
      </c>
      <c r="O10" s="35">
        <f>(D10+E10+I10+G10)*1490000*8%</f>
        <v>340912</v>
      </c>
      <c r="P10" s="35">
        <f>(D10+E10+I10+G10)*1.5%*1490000</f>
        <v>63920.999999999993</v>
      </c>
      <c r="Q10" s="35">
        <f>(D10+E10+I10+G10)*1490000*1%</f>
        <v>42614</v>
      </c>
      <c r="R10" s="33">
        <f>K10+M10+N10-O10-P10-Q10</f>
        <v>5518513</v>
      </c>
      <c r="S10" s="42"/>
    </row>
    <row r="11" spans="1:19" ht="20.100000000000001" customHeight="1" x14ac:dyDescent="0.2">
      <c r="A11" s="28">
        <v>4</v>
      </c>
      <c r="B11" s="105" t="s">
        <v>191</v>
      </c>
      <c r="C11" s="39" t="s">
        <v>195</v>
      </c>
      <c r="D11" s="29">
        <v>3.96</v>
      </c>
      <c r="E11" s="40"/>
      <c r="F11" s="41"/>
      <c r="G11" s="41"/>
      <c r="H11" s="43"/>
      <c r="I11" s="31"/>
      <c r="J11" s="32">
        <f>D11</f>
        <v>3.96</v>
      </c>
      <c r="K11" s="33">
        <f t="shared" si="0"/>
        <v>5900400</v>
      </c>
      <c r="L11" s="34"/>
      <c r="M11" s="34">
        <v>149000</v>
      </c>
      <c r="N11" s="35">
        <f t="shared" si="1"/>
        <v>2360160</v>
      </c>
      <c r="O11" s="35">
        <f t="shared" si="2"/>
        <v>472032</v>
      </c>
      <c r="P11" s="35">
        <f t="shared" si="3"/>
        <v>88505.999999999985</v>
      </c>
      <c r="Q11" s="35">
        <f t="shared" si="4"/>
        <v>59004</v>
      </c>
      <c r="R11" s="33">
        <f>K11+M11+N11-O11-P11-Q11</f>
        <v>7790018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15.120000000000001</v>
      </c>
      <c r="E12" s="70">
        <f>SUM(E8:E11)</f>
        <v>0.2</v>
      </c>
      <c r="F12" s="70">
        <f>SUM(F8:F11)</f>
        <v>0</v>
      </c>
      <c r="G12" s="70"/>
      <c r="H12" s="70"/>
      <c r="I12" s="71"/>
      <c r="J12" s="72">
        <f>SUM(J8:J11)</f>
        <v>15.32</v>
      </c>
      <c r="K12" s="69">
        <f>SUM(K8:K11)</f>
        <v>22826800</v>
      </c>
      <c r="L12" s="73"/>
      <c r="M12" s="69">
        <f t="shared" ref="M12:R12" si="5">SUM(M8:M11)</f>
        <v>149000</v>
      </c>
      <c r="N12" s="69">
        <f t="shared" si="5"/>
        <v>9130720</v>
      </c>
      <c r="O12" s="69">
        <f t="shared" si="5"/>
        <v>1826144</v>
      </c>
      <c r="P12" s="69">
        <f t="shared" si="5"/>
        <v>342402</v>
      </c>
      <c r="Q12" s="69">
        <f t="shared" si="5"/>
        <v>228268</v>
      </c>
      <c r="R12" s="69">
        <f t="shared" si="5"/>
        <v>29709706</v>
      </c>
      <c r="S12" s="69"/>
    </row>
    <row r="13" spans="1:19" ht="23.1" customHeight="1" x14ac:dyDescent="0.2">
      <c r="A13" s="74"/>
      <c r="B13" s="75" t="s">
        <v>192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74" t="s">
        <v>210</v>
      </c>
      <c r="Q14" s="174"/>
      <c r="R14" s="174"/>
      <c r="S14" s="79"/>
    </row>
    <row r="15" spans="1:19" ht="23.1" customHeight="1" x14ac:dyDescent="0.2">
      <c r="A15" s="74"/>
      <c r="B15" s="175" t="s">
        <v>15</v>
      </c>
      <c r="C15" s="175"/>
      <c r="D15" s="175"/>
      <c r="E15" s="74"/>
      <c r="F15" s="74"/>
      <c r="G15" s="74"/>
      <c r="H15" s="176" t="s">
        <v>51</v>
      </c>
      <c r="I15" s="176"/>
      <c r="J15" s="176"/>
      <c r="K15" s="176"/>
      <c r="L15" s="176"/>
      <c r="M15" s="96"/>
      <c r="N15" s="96"/>
      <c r="O15" s="95"/>
      <c r="P15" s="175" t="s">
        <v>16</v>
      </c>
      <c r="Q15" s="175"/>
      <c r="R15" s="175"/>
      <c r="S15" s="13"/>
    </row>
    <row r="16" spans="1:19" ht="23.1" customHeight="1" x14ac:dyDescent="0.2">
      <c r="A16" s="11"/>
      <c r="B16" s="178"/>
      <c r="C16" s="178"/>
      <c r="D16" s="178"/>
      <c r="E16" s="11"/>
      <c r="F16" s="11"/>
      <c r="G16" s="11"/>
      <c r="H16" s="182"/>
      <c r="I16" s="182"/>
      <c r="J16" s="182"/>
      <c r="K16" s="182"/>
      <c r="L16" s="182"/>
      <c r="M16" s="92"/>
      <c r="N16" s="92"/>
      <c r="O16" s="82"/>
      <c r="P16" s="178"/>
      <c r="Q16" s="178"/>
      <c r="R16" s="178"/>
      <c r="S16" s="81"/>
    </row>
    <row r="17" spans="1:19" s="113" customFormat="1" ht="23.1" customHeight="1" x14ac:dyDescent="0.2">
      <c r="A17" s="17"/>
      <c r="B17" s="172" t="s">
        <v>197</v>
      </c>
      <c r="C17" s="172"/>
      <c r="D17" s="172"/>
      <c r="E17" s="17"/>
      <c r="F17" s="17"/>
      <c r="G17" s="17"/>
      <c r="H17" s="17"/>
      <c r="I17" s="17"/>
      <c r="J17" s="17"/>
      <c r="K17" s="17"/>
      <c r="L17" s="111"/>
      <c r="M17" s="111"/>
      <c r="N17" s="111"/>
      <c r="O17" s="112"/>
      <c r="P17" s="172" t="s">
        <v>196</v>
      </c>
      <c r="Q17" s="172"/>
      <c r="R17" s="172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72"/>
      <c r="C20" s="172"/>
      <c r="D20" s="172"/>
      <c r="E20" s="17"/>
      <c r="F20" s="17"/>
      <c r="G20" s="17"/>
      <c r="H20" s="172"/>
      <c r="I20" s="172"/>
      <c r="J20" s="172"/>
      <c r="K20" s="172"/>
      <c r="L20" s="172"/>
      <c r="M20" s="88"/>
      <c r="N20" s="88"/>
      <c r="O20" s="88"/>
      <c r="P20" s="172"/>
      <c r="Q20" s="172"/>
      <c r="R20" s="172"/>
      <c r="S20" s="88"/>
    </row>
    <row r="32" spans="1:19" ht="20.100000000000001" customHeight="1" x14ac:dyDescent="0.2">
      <c r="A32" s="7">
        <v>86</v>
      </c>
      <c r="B32" s="22" t="s">
        <v>30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opLeftCell="A7" zoomScale="130" zoomScaleNormal="130" workbookViewId="0">
      <selection activeCell="P15" sqref="P15:R15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3" t="s">
        <v>194</v>
      </c>
      <c r="B1" s="173"/>
      <c r="C1" s="173"/>
      <c r="D1" s="173"/>
      <c r="E1" s="173"/>
      <c r="F1" s="173"/>
      <c r="G1" s="173"/>
      <c r="H1" s="173"/>
      <c r="I1" s="17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7" t="s">
        <v>38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03"/>
    </row>
    <row r="3" spans="1:19" ht="23.1" customHeight="1" x14ac:dyDescent="0.2">
      <c r="A3" s="178" t="s">
        <v>202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24"/>
    </row>
    <row r="4" spans="1:19" ht="29.25" customHeight="1" x14ac:dyDescent="0.2">
      <c r="A4" s="179" t="s">
        <v>0</v>
      </c>
      <c r="B4" s="179" t="s">
        <v>1</v>
      </c>
      <c r="C4" s="179" t="s">
        <v>2</v>
      </c>
      <c r="D4" s="183" t="s">
        <v>3</v>
      </c>
      <c r="E4" s="184"/>
      <c r="F4" s="184"/>
      <c r="G4" s="184"/>
      <c r="H4" s="184"/>
      <c r="I4" s="184"/>
      <c r="J4" s="184"/>
      <c r="K4" s="185"/>
      <c r="L4" s="186" t="s">
        <v>21</v>
      </c>
      <c r="M4" s="189" t="s">
        <v>33</v>
      </c>
      <c r="N4" s="190"/>
      <c r="O4" s="183" t="s">
        <v>4</v>
      </c>
      <c r="P4" s="184"/>
      <c r="Q4" s="101"/>
      <c r="R4" s="179" t="s">
        <v>5</v>
      </c>
      <c r="S4" s="179" t="s">
        <v>52</v>
      </c>
    </row>
    <row r="5" spans="1:19" ht="23.1" customHeight="1" x14ac:dyDescent="0.2">
      <c r="A5" s="180"/>
      <c r="B5" s="180"/>
      <c r="C5" s="180"/>
      <c r="D5" s="179" t="s">
        <v>6</v>
      </c>
      <c r="E5" s="179" t="s">
        <v>7</v>
      </c>
      <c r="F5" s="20"/>
      <c r="G5" s="100"/>
      <c r="H5" s="184"/>
      <c r="I5" s="185"/>
      <c r="J5" s="179" t="s">
        <v>8</v>
      </c>
      <c r="K5" s="179" t="s">
        <v>46</v>
      </c>
      <c r="L5" s="187"/>
      <c r="M5" s="191"/>
      <c r="N5" s="192"/>
      <c r="O5" s="179" t="s">
        <v>9</v>
      </c>
      <c r="P5" s="179" t="s">
        <v>10</v>
      </c>
      <c r="Q5" s="102"/>
      <c r="R5" s="180"/>
      <c r="S5" s="180"/>
    </row>
    <row r="6" spans="1:19" ht="35.25" customHeight="1" x14ac:dyDescent="0.2">
      <c r="A6" s="181"/>
      <c r="B6" s="181"/>
      <c r="C6" s="181"/>
      <c r="D6" s="181"/>
      <c r="E6" s="181"/>
      <c r="F6" s="20" t="s">
        <v>22</v>
      </c>
      <c r="G6" s="20" t="s">
        <v>39</v>
      </c>
      <c r="H6" s="20" t="s">
        <v>24</v>
      </c>
      <c r="I6" s="20" t="s">
        <v>17</v>
      </c>
      <c r="J6" s="181"/>
      <c r="K6" s="181"/>
      <c r="L6" s="188"/>
      <c r="M6" s="104" t="s">
        <v>34</v>
      </c>
      <c r="N6" s="104" t="s">
        <v>35</v>
      </c>
      <c r="O6" s="181"/>
      <c r="P6" s="181"/>
      <c r="Q6" s="99" t="s">
        <v>23</v>
      </c>
      <c r="R6" s="181"/>
      <c r="S6" s="18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29" t="s">
        <v>26</v>
      </c>
      <c r="C8" s="39" t="s">
        <v>195</v>
      </c>
      <c r="D8" s="50">
        <v>3.34</v>
      </c>
      <c r="E8" s="40"/>
      <c r="F8" s="41"/>
      <c r="G8" s="41"/>
      <c r="H8" s="43"/>
      <c r="I8" s="31"/>
      <c r="J8" s="32">
        <f>I8+E8+D8</f>
        <v>3.34</v>
      </c>
      <c r="K8" s="33">
        <f t="shared" ref="K8:K12" si="0">J8*1490000</f>
        <v>4976600</v>
      </c>
      <c r="L8" s="34"/>
      <c r="M8" s="34"/>
      <c r="N8" s="35">
        <f t="shared" ref="N8:N12" si="1">(D8+E8+I8+G8)*1490000*40%</f>
        <v>1990640</v>
      </c>
      <c r="O8" s="35">
        <f t="shared" ref="O8:O12" si="2">(D8+E8+I8+G8)*1490000*8%</f>
        <v>398128</v>
      </c>
      <c r="P8" s="35">
        <f t="shared" ref="P8:P12" si="3">(D8+E8+I8+G8)*1.5%*1490000</f>
        <v>74649</v>
      </c>
      <c r="Q8" s="35">
        <f t="shared" ref="Q8:Q12" si="4">(D8+E8+I8+G8)*1490000*1%</f>
        <v>49766</v>
      </c>
      <c r="R8" s="33">
        <f>K8+M8+N8-O8-P8-Q8</f>
        <v>6444697</v>
      </c>
      <c r="S8" s="42"/>
    </row>
    <row r="9" spans="1:19" ht="20.100000000000001" customHeight="1" x14ac:dyDescent="0.2">
      <c r="A9" s="28">
        <v>2</v>
      </c>
      <c r="B9" s="29" t="s">
        <v>27</v>
      </c>
      <c r="C9" s="28" t="s">
        <v>32</v>
      </c>
      <c r="D9" s="29">
        <v>4.0599999999999996</v>
      </c>
      <c r="E9" s="28">
        <v>0.2</v>
      </c>
      <c r="F9" s="41"/>
      <c r="G9" s="51">
        <v>0.83</v>
      </c>
      <c r="H9" s="47" t="s">
        <v>48</v>
      </c>
      <c r="I9" s="31">
        <f t="shared" ref="I9:I11" si="5">D9*H9</f>
        <v>0.36539999999999995</v>
      </c>
      <c r="J9" s="32">
        <f>I9+E9+D9+G9</f>
        <v>5.4553999999999991</v>
      </c>
      <c r="K9" s="33">
        <f t="shared" si="0"/>
        <v>8128545.9999999991</v>
      </c>
      <c r="L9" s="34"/>
      <c r="M9" s="34"/>
      <c r="N9" s="35">
        <f t="shared" si="1"/>
        <v>3251418.4000000004</v>
      </c>
      <c r="O9" s="35">
        <f t="shared" si="2"/>
        <v>650283.68000000005</v>
      </c>
      <c r="P9" s="35">
        <f t="shared" si="3"/>
        <v>121928.19</v>
      </c>
      <c r="Q9" s="35">
        <f t="shared" si="4"/>
        <v>81285.460000000006</v>
      </c>
      <c r="R9" s="33">
        <f>K9+M9+N9-O9-P9-Q9</f>
        <v>10526467.069999998</v>
      </c>
      <c r="S9" s="42"/>
    </row>
    <row r="10" spans="1:19" ht="20.100000000000001" customHeight="1" x14ac:dyDescent="0.2">
      <c r="A10" s="28">
        <v>3</v>
      </c>
      <c r="B10" s="29" t="s">
        <v>44</v>
      </c>
      <c r="C10" s="39" t="s">
        <v>195</v>
      </c>
      <c r="D10" s="29">
        <v>1.86</v>
      </c>
      <c r="E10" s="28"/>
      <c r="F10" s="41"/>
      <c r="G10" s="51"/>
      <c r="H10" s="47"/>
      <c r="I10" s="31"/>
      <c r="J10" s="32">
        <f>I10+E10+D10+G10</f>
        <v>1.86</v>
      </c>
      <c r="K10" s="33">
        <f>J10*1490000</f>
        <v>2771400</v>
      </c>
      <c r="L10" s="34"/>
      <c r="M10" s="34"/>
      <c r="N10" s="35">
        <f t="shared" si="1"/>
        <v>1108560</v>
      </c>
      <c r="O10" s="35">
        <f t="shared" si="2"/>
        <v>221712</v>
      </c>
      <c r="P10" s="35">
        <f t="shared" si="3"/>
        <v>41571</v>
      </c>
      <c r="Q10" s="35">
        <f t="shared" si="4"/>
        <v>27714</v>
      </c>
      <c r="R10" s="33">
        <f>K10+M10+N10-O10-P10-Q10</f>
        <v>3588963</v>
      </c>
      <c r="S10" s="42"/>
    </row>
    <row r="11" spans="1:19" ht="20.100000000000001" customHeight="1" x14ac:dyDescent="0.2">
      <c r="A11" s="28">
        <v>4</v>
      </c>
      <c r="B11" s="29" t="s">
        <v>28</v>
      </c>
      <c r="C11" s="39" t="s">
        <v>195</v>
      </c>
      <c r="D11" s="29">
        <v>4.0599999999999996</v>
      </c>
      <c r="E11" s="40"/>
      <c r="F11" s="41"/>
      <c r="G11" s="51"/>
      <c r="H11" s="47" t="s">
        <v>47</v>
      </c>
      <c r="I11" s="31">
        <f t="shared" si="5"/>
        <v>0.24359999999999996</v>
      </c>
      <c r="J11" s="32">
        <f>I11+E11+D11</f>
        <v>4.3035999999999994</v>
      </c>
      <c r="K11" s="33">
        <f t="shared" si="0"/>
        <v>6412363.9999999991</v>
      </c>
      <c r="L11" s="34"/>
      <c r="M11" s="34"/>
      <c r="N11" s="35">
        <f t="shared" si="1"/>
        <v>2564945.5999999996</v>
      </c>
      <c r="O11" s="35">
        <f t="shared" si="2"/>
        <v>512989.11999999994</v>
      </c>
      <c r="P11" s="35">
        <f t="shared" si="3"/>
        <v>96185.459999999977</v>
      </c>
      <c r="Q11" s="35">
        <f t="shared" si="4"/>
        <v>64123.639999999992</v>
      </c>
      <c r="R11" s="33">
        <f>K11+M11+N11-O11-P11-Q11</f>
        <v>8304011.379999999</v>
      </c>
      <c r="S11" s="42"/>
    </row>
    <row r="12" spans="1:19" ht="20.100000000000001" customHeight="1" x14ac:dyDescent="0.2">
      <c r="A12" s="28">
        <v>5</v>
      </c>
      <c r="B12" s="29" t="s">
        <v>29</v>
      </c>
      <c r="C12" s="39" t="s">
        <v>195</v>
      </c>
      <c r="D12" s="29">
        <v>2.66</v>
      </c>
      <c r="E12" s="40"/>
      <c r="F12" s="41"/>
      <c r="G12" s="52"/>
      <c r="H12" s="53"/>
      <c r="I12" s="31"/>
      <c r="J12" s="32">
        <f>I12+E12+D12</f>
        <v>2.66</v>
      </c>
      <c r="K12" s="33">
        <f t="shared" si="0"/>
        <v>3963400</v>
      </c>
      <c r="L12" s="34"/>
      <c r="M12" s="34">
        <v>149000</v>
      </c>
      <c r="N12" s="35">
        <f t="shared" si="1"/>
        <v>1585360</v>
      </c>
      <c r="O12" s="35">
        <f t="shared" si="2"/>
        <v>317072</v>
      </c>
      <c r="P12" s="35">
        <f t="shared" si="3"/>
        <v>59451</v>
      </c>
      <c r="Q12" s="35">
        <f t="shared" si="4"/>
        <v>39634</v>
      </c>
      <c r="R12" s="33">
        <f>K12+M12+N12-O12-P12-Q12</f>
        <v>5281603</v>
      </c>
      <c r="S12" s="42"/>
    </row>
    <row r="13" spans="1:19" ht="21.95" customHeight="1" x14ac:dyDescent="0.2">
      <c r="A13" s="69"/>
      <c r="B13" s="69" t="s">
        <v>11</v>
      </c>
      <c r="C13" s="69"/>
      <c r="D13" s="70">
        <f>SUM(D8:D12)</f>
        <v>15.98</v>
      </c>
      <c r="E13" s="70">
        <f>SUM(E8:E12)</f>
        <v>0.2</v>
      </c>
      <c r="F13" s="70">
        <f>SUM(F8:F12)</f>
        <v>0</v>
      </c>
      <c r="G13" s="70">
        <v>0.83</v>
      </c>
      <c r="H13" s="70"/>
      <c r="I13" s="71">
        <f>SUM(I8:I12)</f>
        <v>0.60899999999999987</v>
      </c>
      <c r="J13" s="72">
        <f>SUM(J8:J12)</f>
        <v>17.619</v>
      </c>
      <c r="K13" s="69">
        <f>SUM(K8:K12)</f>
        <v>26252310</v>
      </c>
      <c r="L13" s="73"/>
      <c r="M13" s="69">
        <f t="shared" ref="M13:R13" si="6">SUM(M8:M12)</f>
        <v>149000</v>
      </c>
      <c r="N13" s="69">
        <f t="shared" si="6"/>
        <v>10500924</v>
      </c>
      <c r="O13" s="69">
        <f t="shared" si="6"/>
        <v>2100184.7999999998</v>
      </c>
      <c r="P13" s="69">
        <f t="shared" si="6"/>
        <v>393784.64999999997</v>
      </c>
      <c r="Q13" s="69">
        <f t="shared" si="6"/>
        <v>262523.09999999998</v>
      </c>
      <c r="R13" s="69">
        <f t="shared" si="6"/>
        <v>34145741.450000003</v>
      </c>
      <c r="S13" s="69"/>
    </row>
    <row r="14" spans="1:19" ht="23.1" customHeight="1" x14ac:dyDescent="0.2">
      <c r="A14" s="74"/>
      <c r="B14" s="75" t="s">
        <v>193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6"/>
    </row>
    <row r="15" spans="1:19" ht="18.75" customHeight="1" x14ac:dyDescent="0.2">
      <c r="A15" s="74"/>
      <c r="B15" s="77"/>
      <c r="C15" s="74"/>
      <c r="D15" s="74"/>
      <c r="E15" s="74"/>
      <c r="F15" s="74"/>
      <c r="G15" s="74"/>
      <c r="H15" s="74"/>
      <c r="I15" s="74"/>
      <c r="J15" s="74"/>
      <c r="K15" s="74"/>
      <c r="L15" s="78"/>
      <c r="M15" s="78"/>
      <c r="N15" s="78"/>
      <c r="O15" s="94"/>
      <c r="P15" s="174" t="s">
        <v>210</v>
      </c>
      <c r="Q15" s="174"/>
      <c r="R15" s="174"/>
      <c r="S15" s="79"/>
    </row>
    <row r="16" spans="1:19" ht="23.1" customHeight="1" x14ac:dyDescent="0.2">
      <c r="A16" s="74"/>
      <c r="B16" s="175" t="s">
        <v>15</v>
      </c>
      <c r="C16" s="175"/>
      <c r="D16" s="175"/>
      <c r="E16" s="74"/>
      <c r="F16" s="74"/>
      <c r="G16" s="74"/>
      <c r="H16" s="176" t="s">
        <v>51</v>
      </c>
      <c r="I16" s="176"/>
      <c r="J16" s="176"/>
      <c r="K16" s="176"/>
      <c r="L16" s="176"/>
      <c r="M16" s="96"/>
      <c r="N16" s="96"/>
      <c r="O16" s="95"/>
      <c r="P16" s="175" t="s">
        <v>16</v>
      </c>
      <c r="Q16" s="175"/>
      <c r="R16" s="175"/>
      <c r="S16" s="13"/>
    </row>
    <row r="17" spans="1:19" ht="23.1" customHeight="1" x14ac:dyDescent="0.2">
      <c r="A17" s="11"/>
      <c r="B17" s="178"/>
      <c r="C17" s="178"/>
      <c r="D17" s="178"/>
      <c r="E17" s="11"/>
      <c r="F17" s="11"/>
      <c r="G17" s="11"/>
      <c r="H17" s="182"/>
      <c r="I17" s="182"/>
      <c r="J17" s="182"/>
      <c r="K17" s="182"/>
      <c r="L17" s="182"/>
      <c r="M17" s="98"/>
      <c r="N17" s="98"/>
      <c r="O17" s="97"/>
      <c r="P17" s="178"/>
      <c r="Q17" s="178"/>
      <c r="R17" s="178"/>
      <c r="S17" s="103"/>
    </row>
    <row r="18" spans="1:19" s="113" customFormat="1" ht="23.1" customHeight="1" x14ac:dyDescent="0.2">
      <c r="A18" s="17"/>
      <c r="B18" s="172" t="s">
        <v>197</v>
      </c>
      <c r="C18" s="172"/>
      <c r="D18" s="172"/>
      <c r="E18" s="17"/>
      <c r="F18" s="17"/>
      <c r="G18" s="17"/>
      <c r="H18" s="17"/>
      <c r="I18" s="17"/>
      <c r="J18" s="17"/>
      <c r="K18" s="17"/>
      <c r="L18" s="111"/>
      <c r="M18" s="111"/>
      <c r="N18" s="111"/>
      <c r="O18" s="112"/>
      <c r="P18" s="172" t="s">
        <v>196</v>
      </c>
      <c r="Q18" s="172"/>
      <c r="R18" s="172"/>
      <c r="S18" s="17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</row>
    <row r="21" spans="1:19" ht="23.1" customHeight="1" x14ac:dyDescent="0.2">
      <c r="A21" s="17"/>
      <c r="B21" s="172"/>
      <c r="C21" s="172"/>
      <c r="D21" s="172"/>
      <c r="E21" s="17"/>
      <c r="F21" s="17"/>
      <c r="G21" s="17"/>
      <c r="H21" s="172"/>
      <c r="I21" s="172"/>
      <c r="J21" s="172"/>
      <c r="K21" s="172"/>
      <c r="L21" s="172"/>
      <c r="M21" s="93"/>
      <c r="N21" s="93"/>
      <c r="O21" s="93"/>
      <c r="P21" s="172"/>
      <c r="Q21" s="172"/>
      <c r="R21" s="172"/>
      <c r="S21" s="93"/>
    </row>
    <row r="33" spans="1:19" ht="20.100000000000001" customHeight="1" x14ac:dyDescent="0.2">
      <c r="A33" s="7">
        <v>86</v>
      </c>
      <c r="B33" s="22" t="s">
        <v>30</v>
      </c>
      <c r="C33" s="1"/>
      <c r="D33" s="22">
        <v>2.66</v>
      </c>
      <c r="E33" s="2"/>
      <c r="F33" s="3"/>
      <c r="G33" s="3"/>
      <c r="H33" s="4"/>
      <c r="I33" s="8"/>
      <c r="J33" s="9">
        <f>I33+E33+D33</f>
        <v>2.66</v>
      </c>
      <c r="K33" s="10">
        <f>J33*1490000</f>
        <v>3963400</v>
      </c>
      <c r="L33" s="5"/>
      <c r="M33" s="5"/>
      <c r="N33" s="19">
        <f>(D33+E33+I33+G33)*1490000*40%</f>
        <v>1585360</v>
      </c>
      <c r="O33" s="19">
        <f>(D33+E33+I33+G33)*1490000*8%</f>
        <v>317072</v>
      </c>
      <c r="P33" s="19">
        <f>(D33+E33+I33+G33)*1.5%*1490000</f>
        <v>59451</v>
      </c>
      <c r="Q33" s="19">
        <f>(D33+E33+I33+G33)*1490000*1%</f>
        <v>39634</v>
      </c>
      <c r="R33" s="10">
        <f>K33+M33+N33-O33-P33-Q33</f>
        <v>5132603</v>
      </c>
      <c r="S33" s="6"/>
    </row>
  </sheetData>
  <mergeCells count="31">
    <mergeCell ref="B21:D21"/>
    <mergeCell ref="H21:L21"/>
    <mergeCell ref="P21:R21"/>
    <mergeCell ref="A1:I1"/>
    <mergeCell ref="P15:R15"/>
    <mergeCell ref="B16:D16"/>
    <mergeCell ref="H16:L16"/>
    <mergeCell ref="P16:R16"/>
    <mergeCell ref="B17:D17"/>
    <mergeCell ref="H17:L17"/>
    <mergeCell ref="P17:R17"/>
    <mergeCell ref="O4:P4"/>
    <mergeCell ref="R4:R6"/>
    <mergeCell ref="A2:R2"/>
    <mergeCell ref="A3:R3"/>
    <mergeCell ref="A4:A6"/>
    <mergeCell ref="S4:S6"/>
    <mergeCell ref="D5:D6"/>
    <mergeCell ref="E5:E6"/>
    <mergeCell ref="H5:I5"/>
    <mergeCell ref="J5:J6"/>
    <mergeCell ref="K5:K6"/>
    <mergeCell ref="O5:O6"/>
    <mergeCell ref="P5:P6"/>
    <mergeCell ref="B18:D18"/>
    <mergeCell ref="P18:R18"/>
    <mergeCell ref="B4:B6"/>
    <mergeCell ref="C4:C6"/>
    <mergeCell ref="D4:K4"/>
    <mergeCell ref="L4:L6"/>
    <mergeCell ref="M4:N5"/>
  </mergeCells>
  <pageMargins left="0.24" right="0.17" top="0.55000000000000004" bottom="0.43" header="0.83" footer="0.34"/>
  <pageSetup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25</vt:i4>
      </vt:variant>
      <vt:variant>
        <vt:lpstr>Named Ranges</vt:lpstr>
      </vt:variant>
      <vt:variant>
        <vt:i4>25</vt:i4>
      </vt:variant>
    </vt:vector>
  </HeadingPairs>
  <TitlesOfParts>
    <vt:vector size="50" baseType="lpstr">
      <vt:lpstr>Thiệu Toán </vt:lpstr>
      <vt:lpstr>Thiệu Chính</vt:lpstr>
      <vt:lpstr>Minh Tâm </vt:lpstr>
      <vt:lpstr>Thiệu Hòa </vt:lpstr>
      <vt:lpstr>Thiệu Viên </vt:lpstr>
      <vt:lpstr>Thiệu Lý </vt:lpstr>
      <vt:lpstr>THiệu Vận </vt:lpstr>
      <vt:lpstr>Thiệu Trung </vt:lpstr>
      <vt:lpstr>Tân Châu </vt:lpstr>
      <vt:lpstr>THiệu Giao </vt:lpstr>
      <vt:lpstr>Thiệu Ngọc </vt:lpstr>
      <vt:lpstr>Thiệu Vũ </vt:lpstr>
      <vt:lpstr>Thiệu Tiến </vt:lpstr>
      <vt:lpstr>Thiệu Thành </vt:lpstr>
      <vt:lpstr>Thiệu Công </vt:lpstr>
      <vt:lpstr>Thiệu Phúc</vt:lpstr>
      <vt:lpstr>Thiệu Phú</vt:lpstr>
      <vt:lpstr>THiệu Long</vt:lpstr>
      <vt:lpstr>Thị trấn Thiệu Hóa </vt:lpstr>
      <vt:lpstr>Thiệu Duy</vt:lpstr>
      <vt:lpstr>Thiệu Giang</vt:lpstr>
      <vt:lpstr>Thiệu Hợp </vt:lpstr>
      <vt:lpstr>Thiệu Quang</vt:lpstr>
      <vt:lpstr>Thiệu Thịnh </vt:lpstr>
      <vt:lpstr>Thiệu Nguyên</vt:lpstr>
      <vt:lpstr>'Minh Tâm '!Print_Titles</vt:lpstr>
      <vt:lpstr>'Tân Châu '!Print_Titles</vt:lpstr>
      <vt:lpstr>'Thị trấn Thiệu Hóa '!Print_Titles</vt:lpstr>
      <vt:lpstr>'Thiệu Chính'!Print_Titles</vt:lpstr>
      <vt:lpstr>'Thiệu Công '!Print_Titles</vt:lpstr>
      <vt:lpstr>'Thiệu Duy'!Print_Titles</vt:lpstr>
      <vt:lpstr>'Thiệu Giang'!Print_Titles</vt:lpstr>
      <vt:lpstr>'THiệu Giao '!Print_Titles</vt:lpstr>
      <vt:lpstr>'Thiệu Hòa '!Print_Titles</vt:lpstr>
      <vt:lpstr>'Thiệu Hợp '!Print_Titles</vt:lpstr>
      <vt:lpstr>'THiệu Long'!Print_Titles</vt:lpstr>
      <vt:lpstr>'Thiệu Lý '!Print_Titles</vt:lpstr>
      <vt:lpstr>'Thiệu Ngọc '!Print_Titles</vt:lpstr>
      <vt:lpstr>'Thiệu Nguyên'!Print_Titles</vt:lpstr>
      <vt:lpstr>'Thiệu Phú'!Print_Titles</vt:lpstr>
      <vt:lpstr>'Thiệu Phúc'!Print_Titles</vt:lpstr>
      <vt:lpstr>'Thiệu Quang'!Print_Titles</vt:lpstr>
      <vt:lpstr>'Thiệu Thành '!Print_Titles</vt:lpstr>
      <vt:lpstr>'Thiệu Thịnh '!Print_Titles</vt:lpstr>
      <vt:lpstr>'Thiệu Tiến '!Print_Titles</vt:lpstr>
      <vt:lpstr>'Thiệu Toán '!Print_Titles</vt:lpstr>
      <vt:lpstr>'Thiệu Trung '!Print_Titles</vt:lpstr>
      <vt:lpstr>'THiệu Vận '!Print_Titles</vt:lpstr>
      <vt:lpstr>'Thiệu Viên '!Print_Titles</vt:lpstr>
      <vt:lpstr>'Thiệu Vũ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10</cp:lastModifiedBy>
  <cp:lastPrinted>2023-10-04T08:13:53Z</cp:lastPrinted>
  <dcterms:created xsi:type="dcterms:W3CDTF">2018-12-11T08:42:54Z</dcterms:created>
  <dcterms:modified xsi:type="dcterms:W3CDTF">2023-10-04T08:15:55Z</dcterms:modified>
</cp:coreProperties>
</file>