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 firstSheet="10" activeTab="18"/>
  </bookViews>
  <sheets>
    <sheet name="Thiệu Toán " sheetId="90" r:id="rId1"/>
    <sheet name="Thiệu Chính" sheetId="91" r:id="rId2"/>
    <sheet name="Minh Tâm " sheetId="92" r:id="rId3"/>
    <sheet name="Thiệu Hòa " sheetId="93" r:id="rId4"/>
    <sheet name="Thiệu Viên " sheetId="94" r:id="rId5"/>
    <sheet name="Thiệu Lý " sheetId="95" r:id="rId6"/>
    <sheet name="THiệu Vận " sheetId="96" r:id="rId7"/>
    <sheet name="Thiệu Trung " sheetId="97" r:id="rId8"/>
    <sheet name="Tân Châu " sheetId="98" r:id="rId9"/>
    <sheet name="THiệu Giao " sheetId="99" r:id="rId10"/>
    <sheet name="Thiệu Ngọc " sheetId="100" r:id="rId11"/>
    <sheet name="Thiệu Vũ " sheetId="101" r:id="rId12"/>
    <sheet name="Thiệu Tiến " sheetId="102" r:id="rId13"/>
    <sheet name="Thiệu Thành " sheetId="103" r:id="rId14"/>
    <sheet name="Thiệu Công " sheetId="104" r:id="rId15"/>
    <sheet name="Thiệu Phúc" sheetId="105" r:id="rId16"/>
    <sheet name="Thiệu Phú" sheetId="106" r:id="rId17"/>
    <sheet name="THiệu Long" sheetId="107" r:id="rId18"/>
    <sheet name="Thị trấn Thiệu Hóa " sheetId="108" r:id="rId19"/>
    <sheet name="Thiệu Duy" sheetId="109" r:id="rId20"/>
    <sheet name="Thiệu Giang" sheetId="110" r:id="rId21"/>
    <sheet name="Thiệu Hợp " sheetId="111" r:id="rId22"/>
    <sheet name="Thiệu Quang" sheetId="113" r:id="rId23"/>
    <sheet name="Thiệu Thịnh " sheetId="112" r:id="rId24"/>
    <sheet name="Thiệu Nguyên" sheetId="115" r:id="rId25"/>
    <sheet name="tháng 9 2023" sheetId="88" r:id="rId26"/>
  </sheets>
  <definedNames>
    <definedName name="_xlnm.Print_Titles" localSheetId="2">'Minh Tâm '!$6:$9</definedName>
    <definedName name="_xlnm.Print_Titles" localSheetId="8">'Tân Châu '!$4:$7</definedName>
    <definedName name="_xlnm.Print_Titles" localSheetId="25">'tháng 9 2023'!$6:$9</definedName>
    <definedName name="_xlnm.Print_Titles" localSheetId="18">'Thị trấn Thiệu Hóa '!$4:$7</definedName>
    <definedName name="_xlnm.Print_Titles" localSheetId="1">'Thiệu Chính'!$5:$8</definedName>
    <definedName name="_xlnm.Print_Titles" localSheetId="14">'Thiệu Công '!$4:$7</definedName>
    <definedName name="_xlnm.Print_Titles" localSheetId="19">'Thiệu Duy'!$4:$7</definedName>
    <definedName name="_xlnm.Print_Titles" localSheetId="20">'Thiệu Giang'!$4:$7</definedName>
    <definedName name="_xlnm.Print_Titles" localSheetId="9">'THiệu Giao '!$4:$7</definedName>
    <definedName name="_xlnm.Print_Titles" localSheetId="3">'Thiệu Hòa '!$4:$7</definedName>
    <definedName name="_xlnm.Print_Titles" localSheetId="21">'Thiệu Hợp '!$4:$7</definedName>
    <definedName name="_xlnm.Print_Titles" localSheetId="17">'THiệu Long'!$4:$7</definedName>
    <definedName name="_xlnm.Print_Titles" localSheetId="5">'Thiệu Lý '!$4:$7</definedName>
    <definedName name="_xlnm.Print_Titles" localSheetId="10">'Thiệu Ngọc '!$4:$7</definedName>
    <definedName name="_xlnm.Print_Titles" localSheetId="24">'Thiệu Nguyên'!$4:$7</definedName>
    <definedName name="_xlnm.Print_Titles" localSheetId="16">'Thiệu Phú'!$4:$7</definedName>
    <definedName name="_xlnm.Print_Titles" localSheetId="15">'Thiệu Phúc'!$4:$7</definedName>
    <definedName name="_xlnm.Print_Titles" localSheetId="22">'Thiệu Quang'!$4:$7</definedName>
    <definedName name="_xlnm.Print_Titles" localSheetId="13">'Thiệu Thành '!$4:$7</definedName>
    <definedName name="_xlnm.Print_Titles" localSheetId="23">'Thiệu Thịnh '!$4:$7</definedName>
    <definedName name="_xlnm.Print_Titles" localSheetId="12">'Thiệu Tiến '!$4:$7</definedName>
    <definedName name="_xlnm.Print_Titles" localSheetId="0">'Thiệu Toán '!$5:$8</definedName>
    <definedName name="_xlnm.Print_Titles" localSheetId="7">'Thiệu Trung '!$4:$7</definedName>
    <definedName name="_xlnm.Print_Titles" localSheetId="6">'THiệu Vận '!$4:$7</definedName>
    <definedName name="_xlnm.Print_Titles" localSheetId="4">'Thiệu Viên '!$4:$7</definedName>
    <definedName name="_xlnm.Print_Titles" localSheetId="11">'Thiệu Vũ '!$4:$7</definedName>
  </definedNames>
  <calcPr calcId="144525"/>
  <fileRecoveryPr repairLoad="1"/>
</workbook>
</file>

<file path=xl/calcChain.xml><?xml version="1.0" encoding="utf-8"?>
<calcChain xmlns="http://schemas.openxmlformats.org/spreadsheetml/2006/main">
  <c r="D12" i="112" l="1"/>
  <c r="E12" i="112"/>
  <c r="F12" i="112"/>
  <c r="M12" i="112"/>
  <c r="Q33" i="115"/>
  <c r="P33" i="115"/>
  <c r="O33" i="115"/>
  <c r="N33" i="115"/>
  <c r="J33" i="115"/>
  <c r="K33" i="115" s="1"/>
  <c r="M13" i="115"/>
  <c r="F13" i="115"/>
  <c r="E13" i="115"/>
  <c r="D13" i="115"/>
  <c r="Q12" i="115"/>
  <c r="P12" i="115"/>
  <c r="O12" i="115"/>
  <c r="N12" i="115"/>
  <c r="J12" i="115"/>
  <c r="K12" i="115" s="1"/>
  <c r="I11" i="115"/>
  <c r="Q11" i="115" s="1"/>
  <c r="Q10" i="115"/>
  <c r="P10" i="115"/>
  <c r="O10" i="115"/>
  <c r="N10" i="115"/>
  <c r="J10" i="115"/>
  <c r="K10" i="115" s="1"/>
  <c r="I9" i="115"/>
  <c r="P9" i="115" s="1"/>
  <c r="Q8" i="115"/>
  <c r="P8" i="115"/>
  <c r="O8" i="115"/>
  <c r="N8" i="115"/>
  <c r="J8" i="115"/>
  <c r="K8" i="115" s="1"/>
  <c r="G12" i="106"/>
  <c r="Q32" i="113"/>
  <c r="P32" i="113"/>
  <c r="O32" i="113"/>
  <c r="N32" i="113"/>
  <c r="J32" i="113"/>
  <c r="K32" i="113" s="1"/>
  <c r="M12" i="113"/>
  <c r="F12" i="113"/>
  <c r="E12" i="113"/>
  <c r="Q11" i="113"/>
  <c r="P11" i="113"/>
  <c r="O11" i="113"/>
  <c r="N11" i="113"/>
  <c r="J11" i="113"/>
  <c r="K11" i="113" s="1"/>
  <c r="D10" i="113"/>
  <c r="D12" i="113" s="1"/>
  <c r="Q9" i="113"/>
  <c r="P9" i="113"/>
  <c r="O9" i="113"/>
  <c r="N9" i="113"/>
  <c r="J9" i="113"/>
  <c r="K9" i="113" s="1"/>
  <c r="Q8" i="113"/>
  <c r="P8" i="113"/>
  <c r="O8" i="113"/>
  <c r="N8" i="113"/>
  <c r="J8" i="113"/>
  <c r="K8" i="113" s="1"/>
  <c r="Q32" i="112"/>
  <c r="P32" i="112"/>
  <c r="O32" i="112"/>
  <c r="N32" i="112"/>
  <c r="J32" i="112"/>
  <c r="K32" i="112" s="1"/>
  <c r="Q11" i="112"/>
  <c r="P11" i="112"/>
  <c r="O11" i="112"/>
  <c r="N11" i="112"/>
  <c r="J11" i="112"/>
  <c r="K11" i="112" s="1"/>
  <c r="Q10" i="112"/>
  <c r="P10" i="112"/>
  <c r="O10" i="112"/>
  <c r="N10" i="112"/>
  <c r="J10" i="112"/>
  <c r="K10" i="112" s="1"/>
  <c r="Q9" i="112"/>
  <c r="P9" i="112"/>
  <c r="O9" i="112"/>
  <c r="N9" i="112"/>
  <c r="J9" i="112"/>
  <c r="K9" i="112" s="1"/>
  <c r="Q8" i="112"/>
  <c r="P8" i="112"/>
  <c r="O8" i="112"/>
  <c r="N8" i="112"/>
  <c r="J8" i="112"/>
  <c r="K8" i="112" s="1"/>
  <c r="N12" i="112"/>
  <c r="Q32" i="111"/>
  <c r="P32" i="111"/>
  <c r="O32" i="111"/>
  <c r="N32" i="111"/>
  <c r="J32" i="111"/>
  <c r="K32" i="111" s="1"/>
  <c r="M12" i="111"/>
  <c r="F12" i="111"/>
  <c r="E12" i="111"/>
  <c r="D12" i="111"/>
  <c r="Q11" i="111"/>
  <c r="P11" i="111"/>
  <c r="O11" i="111"/>
  <c r="N11" i="111"/>
  <c r="J11" i="111"/>
  <c r="K11" i="111" s="1"/>
  <c r="Q10" i="111"/>
  <c r="P10" i="111"/>
  <c r="O10" i="111"/>
  <c r="N10" i="111"/>
  <c r="J10" i="111"/>
  <c r="K10" i="111" s="1"/>
  <c r="Q9" i="111"/>
  <c r="P9" i="111"/>
  <c r="O9" i="111"/>
  <c r="N9" i="111"/>
  <c r="J9" i="111"/>
  <c r="K9" i="111" s="1"/>
  <c r="Q8" i="111"/>
  <c r="P8" i="111"/>
  <c r="O8" i="111"/>
  <c r="N8" i="111"/>
  <c r="J8" i="111"/>
  <c r="K8" i="111" s="1"/>
  <c r="Q34" i="110"/>
  <c r="P34" i="110"/>
  <c r="O34" i="110"/>
  <c r="N34" i="110"/>
  <c r="J34" i="110"/>
  <c r="K34" i="110" s="1"/>
  <c r="M14" i="110"/>
  <c r="F14" i="110"/>
  <c r="E14" i="110"/>
  <c r="D14" i="110"/>
  <c r="I13" i="110"/>
  <c r="P13" i="110" s="1"/>
  <c r="Q12" i="110"/>
  <c r="P12" i="110"/>
  <c r="O12" i="110"/>
  <c r="N12" i="110"/>
  <c r="J12" i="110"/>
  <c r="K12" i="110" s="1"/>
  <c r="Q11" i="110"/>
  <c r="P11" i="110"/>
  <c r="O11" i="110"/>
  <c r="N11" i="110"/>
  <c r="J11" i="110"/>
  <c r="K11" i="110" s="1"/>
  <c r="Q10" i="110"/>
  <c r="P10" i="110"/>
  <c r="O10" i="110"/>
  <c r="N10" i="110"/>
  <c r="J10" i="110"/>
  <c r="K10" i="110" s="1"/>
  <c r="Q9" i="110"/>
  <c r="P9" i="110"/>
  <c r="O9" i="110"/>
  <c r="N9" i="110"/>
  <c r="J9" i="110"/>
  <c r="K9" i="110" s="1"/>
  <c r="I14" i="110"/>
  <c r="Q33" i="109"/>
  <c r="P33" i="109"/>
  <c r="O33" i="109"/>
  <c r="N33" i="109"/>
  <c r="J33" i="109"/>
  <c r="K33" i="109" s="1"/>
  <c r="M13" i="109"/>
  <c r="F13" i="109"/>
  <c r="E13" i="109"/>
  <c r="D13" i="109"/>
  <c r="Q12" i="109"/>
  <c r="P12" i="109"/>
  <c r="O12" i="109"/>
  <c r="N12" i="109"/>
  <c r="J12" i="109"/>
  <c r="K12" i="109" s="1"/>
  <c r="Q11" i="109"/>
  <c r="P11" i="109"/>
  <c r="O11" i="109"/>
  <c r="N11" i="109"/>
  <c r="J11" i="109"/>
  <c r="K11" i="109" s="1"/>
  <c r="Q10" i="109"/>
  <c r="P10" i="109"/>
  <c r="O10" i="109"/>
  <c r="N10" i="109"/>
  <c r="J10" i="109"/>
  <c r="K10" i="109" s="1"/>
  <c r="I9" i="109"/>
  <c r="Q9" i="109" s="1"/>
  <c r="Q8" i="109"/>
  <c r="P8" i="109"/>
  <c r="O8" i="109"/>
  <c r="N8" i="109"/>
  <c r="J8" i="109"/>
  <c r="K8" i="109" s="1"/>
  <c r="I13" i="109"/>
  <c r="Q33" i="108"/>
  <c r="P33" i="108"/>
  <c r="O33" i="108"/>
  <c r="N33" i="108"/>
  <c r="J33" i="108"/>
  <c r="K33" i="108" s="1"/>
  <c r="R33" i="108" s="1"/>
  <c r="M13" i="108"/>
  <c r="F13" i="108"/>
  <c r="E13" i="108"/>
  <c r="D13" i="108"/>
  <c r="Q12" i="108"/>
  <c r="P12" i="108"/>
  <c r="O12" i="108"/>
  <c r="N12" i="108"/>
  <c r="J12" i="108"/>
  <c r="K12" i="108" s="1"/>
  <c r="Q11" i="108"/>
  <c r="P11" i="108"/>
  <c r="O11" i="108"/>
  <c r="N11" i="108"/>
  <c r="J11" i="108"/>
  <c r="K11" i="108" s="1"/>
  <c r="Q10" i="108"/>
  <c r="P10" i="108"/>
  <c r="O10" i="108"/>
  <c r="N10" i="108"/>
  <c r="J10" i="108"/>
  <c r="K10" i="108" s="1"/>
  <c r="Q9" i="108"/>
  <c r="P9" i="108"/>
  <c r="O9" i="108"/>
  <c r="N9" i="108"/>
  <c r="J9" i="108"/>
  <c r="K9" i="108" s="1"/>
  <c r="Q8" i="108"/>
  <c r="P8" i="108"/>
  <c r="O8" i="108"/>
  <c r="N8" i="108"/>
  <c r="J8" i="108"/>
  <c r="K8" i="108" s="1"/>
  <c r="Q33" i="107"/>
  <c r="P33" i="107"/>
  <c r="O33" i="107"/>
  <c r="N33" i="107"/>
  <c r="J33" i="107"/>
  <c r="K33" i="107" s="1"/>
  <c r="M13" i="107"/>
  <c r="F13" i="107"/>
  <c r="E13" i="107"/>
  <c r="Q12" i="107"/>
  <c r="P12" i="107"/>
  <c r="O12" i="107"/>
  <c r="N12" i="107"/>
  <c r="J12" i="107"/>
  <c r="K12" i="107" s="1"/>
  <c r="Q11" i="107"/>
  <c r="P11" i="107"/>
  <c r="O11" i="107"/>
  <c r="N11" i="107"/>
  <c r="J11" i="107"/>
  <c r="K11" i="107" s="1"/>
  <c r="Q10" i="107"/>
  <c r="P10" i="107"/>
  <c r="O10" i="107"/>
  <c r="N10" i="107"/>
  <c r="J10" i="107"/>
  <c r="K10" i="107" s="1"/>
  <c r="Q9" i="107"/>
  <c r="P9" i="107"/>
  <c r="O9" i="107"/>
  <c r="N9" i="107"/>
  <c r="J9" i="107"/>
  <c r="K9" i="107" s="1"/>
  <c r="Q8" i="107"/>
  <c r="P8" i="107"/>
  <c r="O8" i="107"/>
  <c r="N8" i="107"/>
  <c r="Q32" i="106"/>
  <c r="P32" i="106"/>
  <c r="O32" i="106"/>
  <c r="N32" i="106"/>
  <c r="J32" i="106"/>
  <c r="K32" i="106" s="1"/>
  <c r="M12" i="106"/>
  <c r="F12" i="106"/>
  <c r="E12" i="106"/>
  <c r="D12" i="106"/>
  <c r="Q11" i="106"/>
  <c r="P11" i="106"/>
  <c r="O11" i="106"/>
  <c r="N11" i="106"/>
  <c r="J11" i="106"/>
  <c r="K11" i="106" s="1"/>
  <c r="R11" i="106" s="1"/>
  <c r="I10" i="106"/>
  <c r="Q10" i="106" s="1"/>
  <c r="Q9" i="106"/>
  <c r="P9" i="106"/>
  <c r="O9" i="106"/>
  <c r="N9" i="106"/>
  <c r="J9" i="106"/>
  <c r="K9" i="106" s="1"/>
  <c r="Q8" i="106"/>
  <c r="P8" i="106"/>
  <c r="O8" i="106"/>
  <c r="N8" i="106"/>
  <c r="J8" i="106"/>
  <c r="K8" i="106" s="1"/>
  <c r="Q32" i="105"/>
  <c r="P32" i="105"/>
  <c r="O32" i="105"/>
  <c r="N32" i="105"/>
  <c r="J32" i="105"/>
  <c r="K32" i="105" s="1"/>
  <c r="R32" i="105" s="1"/>
  <c r="M12" i="105"/>
  <c r="F12" i="105"/>
  <c r="E12" i="105"/>
  <c r="Q11" i="105"/>
  <c r="P11" i="105"/>
  <c r="O11" i="105"/>
  <c r="N11" i="105"/>
  <c r="J11" i="105"/>
  <c r="K11" i="105" s="1"/>
  <c r="Q10" i="105"/>
  <c r="P10" i="105"/>
  <c r="O10" i="105"/>
  <c r="N10" i="105"/>
  <c r="J10" i="105"/>
  <c r="K10" i="105" s="1"/>
  <c r="Q9" i="105"/>
  <c r="P9" i="105"/>
  <c r="O9" i="105"/>
  <c r="N9" i="105"/>
  <c r="J9" i="105"/>
  <c r="K9" i="105" s="1"/>
  <c r="Q8" i="105"/>
  <c r="P8" i="105"/>
  <c r="O8" i="105"/>
  <c r="N8" i="105"/>
  <c r="J8" i="105"/>
  <c r="K8" i="105" s="1"/>
  <c r="Q32" i="104"/>
  <c r="P32" i="104"/>
  <c r="O32" i="104"/>
  <c r="N32" i="104"/>
  <c r="J32" i="104"/>
  <c r="K32" i="104" s="1"/>
  <c r="R32" i="104" s="1"/>
  <c r="M12" i="104"/>
  <c r="F12" i="104"/>
  <c r="E12" i="104"/>
  <c r="D12" i="104"/>
  <c r="Q11" i="104"/>
  <c r="P11" i="104"/>
  <c r="O11" i="104"/>
  <c r="N11" i="104"/>
  <c r="J11" i="104"/>
  <c r="K11" i="104" s="1"/>
  <c r="Q10" i="104"/>
  <c r="P10" i="104"/>
  <c r="O10" i="104"/>
  <c r="N10" i="104"/>
  <c r="J10" i="104"/>
  <c r="K10" i="104" s="1"/>
  <c r="Q9" i="104"/>
  <c r="P9" i="104"/>
  <c r="O9" i="104"/>
  <c r="N9" i="104"/>
  <c r="J9" i="104"/>
  <c r="K9" i="104" s="1"/>
  <c r="I8" i="104"/>
  <c r="Q8" i="104" s="1"/>
  <c r="Q32" i="103"/>
  <c r="P32" i="103"/>
  <c r="O32" i="103"/>
  <c r="N32" i="103"/>
  <c r="J32" i="103"/>
  <c r="K32" i="103" s="1"/>
  <c r="M12" i="103"/>
  <c r="F12" i="103"/>
  <c r="E12" i="103"/>
  <c r="D12" i="103"/>
  <c r="Q11" i="103"/>
  <c r="P11" i="103"/>
  <c r="O11" i="103"/>
  <c r="N11" i="103"/>
  <c r="J11" i="103"/>
  <c r="K11" i="103" s="1"/>
  <c r="Q10" i="103"/>
  <c r="P10" i="103"/>
  <c r="O10" i="103"/>
  <c r="N10" i="103"/>
  <c r="J10" i="103"/>
  <c r="K10" i="103" s="1"/>
  <c r="Q9" i="103"/>
  <c r="P9" i="103"/>
  <c r="O9" i="103"/>
  <c r="N9" i="103"/>
  <c r="J9" i="103"/>
  <c r="K9" i="103" s="1"/>
  <c r="Q8" i="103"/>
  <c r="P8" i="103"/>
  <c r="O8" i="103"/>
  <c r="N8" i="103"/>
  <c r="J8" i="103"/>
  <c r="K8" i="103" s="1"/>
  <c r="Q33" i="102"/>
  <c r="P33" i="102"/>
  <c r="O33" i="102"/>
  <c r="N33" i="102"/>
  <c r="J33" i="102"/>
  <c r="K33" i="102" s="1"/>
  <c r="M13" i="102"/>
  <c r="F13" i="102"/>
  <c r="E13" i="102"/>
  <c r="D13" i="102"/>
  <c r="Q12" i="102"/>
  <c r="P12" i="102"/>
  <c r="O12" i="102"/>
  <c r="N12" i="102"/>
  <c r="J12" i="102"/>
  <c r="K12" i="102" s="1"/>
  <c r="Q11" i="102"/>
  <c r="P11" i="102"/>
  <c r="O11" i="102"/>
  <c r="N11" i="102"/>
  <c r="J11" i="102"/>
  <c r="K11" i="102" s="1"/>
  <c r="Q10" i="102"/>
  <c r="P10" i="102"/>
  <c r="O10" i="102"/>
  <c r="N10" i="102"/>
  <c r="J10" i="102"/>
  <c r="K10" i="102" s="1"/>
  <c r="Q9" i="102"/>
  <c r="P9" i="102"/>
  <c r="O9" i="102"/>
  <c r="N9" i="102"/>
  <c r="J9" i="102"/>
  <c r="K9" i="102" s="1"/>
  <c r="Q8" i="102"/>
  <c r="P8" i="102"/>
  <c r="O8" i="102"/>
  <c r="N8" i="102"/>
  <c r="J8" i="102"/>
  <c r="K8" i="102" s="1"/>
  <c r="Q32" i="101"/>
  <c r="P32" i="101"/>
  <c r="O32" i="101"/>
  <c r="N32" i="101"/>
  <c r="J32" i="101"/>
  <c r="K32" i="101" s="1"/>
  <c r="R32" i="101" s="1"/>
  <c r="M12" i="101"/>
  <c r="F12" i="101"/>
  <c r="E12" i="101"/>
  <c r="D12" i="101"/>
  <c r="Q11" i="101"/>
  <c r="P11" i="101"/>
  <c r="O11" i="101"/>
  <c r="N11" i="101"/>
  <c r="J11" i="101"/>
  <c r="K11" i="101" s="1"/>
  <c r="Q10" i="101"/>
  <c r="P10" i="101"/>
  <c r="O10" i="101"/>
  <c r="N10" i="101"/>
  <c r="K10" i="101"/>
  <c r="Q9" i="101"/>
  <c r="P9" i="101"/>
  <c r="O9" i="101"/>
  <c r="N9" i="101"/>
  <c r="J9" i="101"/>
  <c r="K9" i="101" s="1"/>
  <c r="Q8" i="101"/>
  <c r="P8" i="101"/>
  <c r="O8" i="101"/>
  <c r="N8" i="101"/>
  <c r="J8" i="101"/>
  <c r="K8" i="101" s="1"/>
  <c r="Q32" i="100"/>
  <c r="P32" i="100"/>
  <c r="O32" i="100"/>
  <c r="N32" i="100"/>
  <c r="J32" i="100"/>
  <c r="K32" i="100" s="1"/>
  <c r="M12" i="100"/>
  <c r="F12" i="100"/>
  <c r="E12" i="100"/>
  <c r="D12" i="100"/>
  <c r="Q11" i="100"/>
  <c r="P11" i="100"/>
  <c r="O11" i="100"/>
  <c r="N11" i="100"/>
  <c r="J11" i="100"/>
  <c r="K11" i="100" s="1"/>
  <c r="Q10" i="100"/>
  <c r="P10" i="100"/>
  <c r="O10" i="100"/>
  <c r="N10" i="100"/>
  <c r="J10" i="100"/>
  <c r="K10" i="100" s="1"/>
  <c r="Q9" i="100"/>
  <c r="P9" i="100"/>
  <c r="O9" i="100"/>
  <c r="N9" i="100"/>
  <c r="J9" i="100"/>
  <c r="K9" i="100" s="1"/>
  <c r="R9" i="100" s="1"/>
  <c r="I8" i="100"/>
  <c r="P8" i="100" s="1"/>
  <c r="I12" i="100"/>
  <c r="Q32" i="99"/>
  <c r="P32" i="99"/>
  <c r="O32" i="99"/>
  <c r="N32" i="99"/>
  <c r="J32" i="99"/>
  <c r="K32" i="99" s="1"/>
  <c r="M12" i="99"/>
  <c r="F12" i="99"/>
  <c r="E12" i="99"/>
  <c r="D12" i="99"/>
  <c r="Q11" i="99"/>
  <c r="P11" i="99"/>
  <c r="O11" i="99"/>
  <c r="N11" i="99"/>
  <c r="J11" i="99"/>
  <c r="K11" i="99" s="1"/>
  <c r="Q10" i="99"/>
  <c r="P10" i="99"/>
  <c r="O10" i="99"/>
  <c r="J10" i="99"/>
  <c r="K10" i="99" s="1"/>
  <c r="I9" i="99"/>
  <c r="Q9" i="99" s="1"/>
  <c r="I8" i="99"/>
  <c r="Q8" i="99" s="1"/>
  <c r="Q34" i="98"/>
  <c r="P34" i="98"/>
  <c r="O34" i="98"/>
  <c r="N34" i="98"/>
  <c r="J34" i="98"/>
  <c r="K34" i="98" s="1"/>
  <c r="M14" i="98"/>
  <c r="F14" i="98"/>
  <c r="E14" i="98"/>
  <c r="D14" i="98"/>
  <c r="Q13" i="98"/>
  <c r="P13" i="98"/>
  <c r="O13" i="98"/>
  <c r="N13" i="98"/>
  <c r="J13" i="98"/>
  <c r="K13" i="98" s="1"/>
  <c r="Q12" i="98"/>
  <c r="P12" i="98"/>
  <c r="O12" i="98"/>
  <c r="N12" i="98"/>
  <c r="J12" i="98"/>
  <c r="K12" i="98" s="1"/>
  <c r="I11" i="98"/>
  <c r="Q11" i="98" s="1"/>
  <c r="Q10" i="98"/>
  <c r="P10" i="98"/>
  <c r="O10" i="98"/>
  <c r="N10" i="98"/>
  <c r="J10" i="98"/>
  <c r="K10" i="98" s="1"/>
  <c r="Q9" i="98"/>
  <c r="P9" i="98"/>
  <c r="O9" i="98"/>
  <c r="N9" i="98"/>
  <c r="J9" i="98"/>
  <c r="K9" i="98" s="1"/>
  <c r="Q8" i="98"/>
  <c r="P8" i="98"/>
  <c r="O8" i="98"/>
  <c r="N8" i="98"/>
  <c r="J8" i="98"/>
  <c r="K8" i="98" s="1"/>
  <c r="Q32" i="97"/>
  <c r="P32" i="97"/>
  <c r="O32" i="97"/>
  <c r="N32" i="97"/>
  <c r="J32" i="97"/>
  <c r="K32" i="97" s="1"/>
  <c r="M12" i="97"/>
  <c r="F12" i="97"/>
  <c r="E12" i="97"/>
  <c r="D12" i="97"/>
  <c r="Q11" i="97"/>
  <c r="P11" i="97"/>
  <c r="O11" i="97"/>
  <c r="N11" i="97"/>
  <c r="J11" i="97"/>
  <c r="K11" i="97" s="1"/>
  <c r="Q10" i="97"/>
  <c r="P10" i="97"/>
  <c r="O10" i="97"/>
  <c r="N10" i="97"/>
  <c r="J10" i="97"/>
  <c r="K10" i="97" s="1"/>
  <c r="I9" i="97"/>
  <c r="P9" i="97" s="1"/>
  <c r="I8" i="97"/>
  <c r="P8" i="97" s="1"/>
  <c r="Q32" i="96"/>
  <c r="P32" i="96"/>
  <c r="O32" i="96"/>
  <c r="N32" i="96"/>
  <c r="J32" i="96"/>
  <c r="K32" i="96" s="1"/>
  <c r="M12" i="96"/>
  <c r="F12" i="96"/>
  <c r="E12" i="96"/>
  <c r="D12" i="96"/>
  <c r="Q11" i="96"/>
  <c r="P11" i="96"/>
  <c r="O11" i="96"/>
  <c r="N11" i="96"/>
  <c r="J11" i="96"/>
  <c r="K11" i="96" s="1"/>
  <c r="Q10" i="96"/>
  <c r="P10" i="96"/>
  <c r="O10" i="96"/>
  <c r="N10" i="96"/>
  <c r="J10" i="96"/>
  <c r="K10" i="96" s="1"/>
  <c r="I9" i="96"/>
  <c r="P9" i="96" s="1"/>
  <c r="Q8" i="96"/>
  <c r="P8" i="96"/>
  <c r="O8" i="96"/>
  <c r="N8" i="96"/>
  <c r="J8" i="96"/>
  <c r="K8" i="96" s="1"/>
  <c r="I12" i="96"/>
  <c r="Q32" i="95"/>
  <c r="P32" i="95"/>
  <c r="O32" i="95"/>
  <c r="N32" i="95"/>
  <c r="J32" i="95"/>
  <c r="K32" i="95" s="1"/>
  <c r="M12" i="95"/>
  <c r="F12" i="95"/>
  <c r="E12" i="95"/>
  <c r="Q11" i="95"/>
  <c r="P11" i="95"/>
  <c r="O11" i="95"/>
  <c r="N11" i="95"/>
  <c r="J11" i="95"/>
  <c r="K11" i="95" s="1"/>
  <c r="Q10" i="95"/>
  <c r="P10" i="95"/>
  <c r="O10" i="95"/>
  <c r="N10" i="95"/>
  <c r="J10" i="95"/>
  <c r="K10" i="95" s="1"/>
  <c r="Q9" i="95"/>
  <c r="P9" i="95"/>
  <c r="O9" i="95"/>
  <c r="N9" i="95"/>
  <c r="J9" i="95"/>
  <c r="K9" i="95" s="1"/>
  <c r="Q8" i="95"/>
  <c r="P8" i="95"/>
  <c r="O8" i="95"/>
  <c r="N8" i="95"/>
  <c r="J8" i="95"/>
  <c r="K8" i="95" s="1"/>
  <c r="Q32" i="94"/>
  <c r="P32" i="94"/>
  <c r="O32" i="94"/>
  <c r="N32" i="94"/>
  <c r="J32" i="94"/>
  <c r="K32" i="94" s="1"/>
  <c r="M12" i="94"/>
  <c r="F12" i="94"/>
  <c r="E12" i="94"/>
  <c r="D12" i="94"/>
  <c r="Q11" i="94"/>
  <c r="P11" i="94"/>
  <c r="O11" i="94"/>
  <c r="N11" i="94"/>
  <c r="J11" i="94"/>
  <c r="K11" i="94" s="1"/>
  <c r="Q10" i="94"/>
  <c r="P10" i="94"/>
  <c r="O10" i="94"/>
  <c r="N10" i="94"/>
  <c r="J10" i="94"/>
  <c r="K10" i="94" s="1"/>
  <c r="I9" i="94"/>
  <c r="Q9" i="94" s="1"/>
  <c r="Q8" i="94"/>
  <c r="P8" i="94"/>
  <c r="O8" i="94"/>
  <c r="N8" i="94"/>
  <c r="J8" i="94"/>
  <c r="K8" i="94" s="1"/>
  <c r="Q32" i="93"/>
  <c r="P32" i="93"/>
  <c r="O32" i="93"/>
  <c r="N32" i="93"/>
  <c r="J32" i="93"/>
  <c r="K32" i="93" s="1"/>
  <c r="M12" i="93"/>
  <c r="F12" i="93"/>
  <c r="E12" i="93"/>
  <c r="D12" i="93"/>
  <c r="Q11" i="93"/>
  <c r="P11" i="93"/>
  <c r="O11" i="93"/>
  <c r="N11" i="93"/>
  <c r="J11" i="93"/>
  <c r="K11" i="93" s="1"/>
  <c r="R11" i="93" s="1"/>
  <c r="Q10" i="93"/>
  <c r="P10" i="93"/>
  <c r="O10" i="93"/>
  <c r="N10" i="93"/>
  <c r="J10" i="93"/>
  <c r="K10" i="93" s="1"/>
  <c r="I9" i="93"/>
  <c r="P9" i="93" s="1"/>
  <c r="Q8" i="93"/>
  <c r="P8" i="93"/>
  <c r="O8" i="93"/>
  <c r="N8" i="93"/>
  <c r="J8" i="93"/>
  <c r="K8" i="93" s="1"/>
  <c r="I12" i="93"/>
  <c r="Q36" i="92"/>
  <c r="P36" i="92"/>
  <c r="O36" i="92"/>
  <c r="N36" i="92"/>
  <c r="J36" i="92"/>
  <c r="K36" i="92" s="1"/>
  <c r="M16" i="92"/>
  <c r="F16" i="92"/>
  <c r="E16" i="92"/>
  <c r="Q15" i="92"/>
  <c r="P15" i="92"/>
  <c r="O15" i="92"/>
  <c r="N15" i="92"/>
  <c r="J15" i="92"/>
  <c r="K15" i="92" s="1"/>
  <c r="I14" i="92"/>
  <c r="P14" i="92" s="1"/>
  <c r="Q13" i="92"/>
  <c r="P13" i="92"/>
  <c r="O13" i="92"/>
  <c r="N13" i="92"/>
  <c r="J13" i="92"/>
  <c r="K13" i="92" s="1"/>
  <c r="Q12" i="92"/>
  <c r="P12" i="92"/>
  <c r="O12" i="92"/>
  <c r="N12" i="92"/>
  <c r="J12" i="92"/>
  <c r="K12" i="92" s="1"/>
  <c r="Q11" i="92"/>
  <c r="P11" i="92"/>
  <c r="O11" i="92"/>
  <c r="N11" i="92"/>
  <c r="J11" i="92"/>
  <c r="K11" i="92" s="1"/>
  <c r="Q10" i="92"/>
  <c r="P10" i="92"/>
  <c r="O10" i="92"/>
  <c r="N10" i="92"/>
  <c r="J10" i="92"/>
  <c r="K10" i="92" s="1"/>
  <c r="Q33" i="91"/>
  <c r="P33" i="91"/>
  <c r="O33" i="91"/>
  <c r="N33" i="91"/>
  <c r="J33" i="91"/>
  <c r="K33" i="91" s="1"/>
  <c r="R33" i="91" s="1"/>
  <c r="M13" i="91"/>
  <c r="F13" i="91"/>
  <c r="E13" i="91"/>
  <c r="Q12" i="91"/>
  <c r="P12" i="91"/>
  <c r="O12" i="91"/>
  <c r="N12" i="91"/>
  <c r="J12" i="91"/>
  <c r="K12" i="91" s="1"/>
  <c r="Q11" i="91"/>
  <c r="P11" i="91"/>
  <c r="O11" i="91"/>
  <c r="N11" i="91"/>
  <c r="J11" i="91"/>
  <c r="K11" i="91" s="1"/>
  <c r="Q10" i="91"/>
  <c r="P10" i="91"/>
  <c r="O10" i="91"/>
  <c r="N10" i="91"/>
  <c r="J10" i="91"/>
  <c r="K10" i="91" s="1"/>
  <c r="Q9" i="91"/>
  <c r="P9" i="91"/>
  <c r="O9" i="91"/>
  <c r="N9" i="91"/>
  <c r="J9" i="91"/>
  <c r="K9" i="91" s="1"/>
  <c r="Q33" i="90"/>
  <c r="P33" i="90"/>
  <c r="O33" i="90"/>
  <c r="N33" i="90"/>
  <c r="J33" i="90"/>
  <c r="M13" i="90"/>
  <c r="F13" i="90"/>
  <c r="E13" i="90"/>
  <c r="D13" i="90"/>
  <c r="Q12" i="90"/>
  <c r="P12" i="90"/>
  <c r="O12" i="90"/>
  <c r="N12" i="90"/>
  <c r="J12" i="90"/>
  <c r="K12" i="90" s="1"/>
  <c r="Q11" i="90"/>
  <c r="P11" i="90"/>
  <c r="O11" i="90"/>
  <c r="N11" i="90"/>
  <c r="J11" i="90"/>
  <c r="K11" i="90" s="1"/>
  <c r="I10" i="90"/>
  <c r="I13" i="90" s="1"/>
  <c r="Q9" i="90"/>
  <c r="P9" i="90"/>
  <c r="O9" i="90"/>
  <c r="N9" i="90"/>
  <c r="J9" i="90"/>
  <c r="K9" i="90" s="1"/>
  <c r="G144" i="88"/>
  <c r="Q164" i="88"/>
  <c r="P164" i="88"/>
  <c r="O164" i="88"/>
  <c r="N164" i="88"/>
  <c r="J164" i="88"/>
  <c r="K164" i="88" s="1"/>
  <c r="M144" i="88"/>
  <c r="F144" i="88"/>
  <c r="E144" i="88"/>
  <c r="Q143" i="88"/>
  <c r="P143" i="88"/>
  <c r="O143" i="88"/>
  <c r="N143" i="88"/>
  <c r="J143" i="88"/>
  <c r="D142" i="88"/>
  <c r="J142" i="88" s="1"/>
  <c r="K142" i="88" s="1"/>
  <c r="Q141" i="88"/>
  <c r="P141" i="88"/>
  <c r="O141" i="88"/>
  <c r="N141" i="88"/>
  <c r="J141" i="88"/>
  <c r="Q140" i="88"/>
  <c r="P140" i="88"/>
  <c r="O140" i="88"/>
  <c r="N140" i="88"/>
  <c r="J140" i="88"/>
  <c r="K140" i="88" s="1"/>
  <c r="Q139" i="88"/>
  <c r="P139" i="88"/>
  <c r="O139" i="88"/>
  <c r="N139" i="88"/>
  <c r="Q138" i="88"/>
  <c r="P138" i="88"/>
  <c r="O138" i="88"/>
  <c r="N138" i="88"/>
  <c r="J138" i="88"/>
  <c r="Q137" i="88"/>
  <c r="P137" i="88"/>
  <c r="O137" i="88"/>
  <c r="N137" i="88"/>
  <c r="J137" i="88"/>
  <c r="K137" i="88" s="1"/>
  <c r="R137" i="88" s="1"/>
  <c r="Q136" i="88"/>
  <c r="P136" i="88"/>
  <c r="O136" i="88"/>
  <c r="N136" i="88"/>
  <c r="J136" i="88"/>
  <c r="Q135" i="88"/>
  <c r="P135" i="88"/>
  <c r="O135" i="88"/>
  <c r="N135" i="88"/>
  <c r="J135" i="88"/>
  <c r="K135" i="88" s="1"/>
  <c r="Q134" i="88"/>
  <c r="P134" i="88"/>
  <c r="O134" i="88"/>
  <c r="N134" i="88"/>
  <c r="Q133" i="88"/>
  <c r="P133" i="88"/>
  <c r="O133" i="88"/>
  <c r="N133" i="88"/>
  <c r="J133" i="88"/>
  <c r="Q132" i="88"/>
  <c r="P132" i="88"/>
  <c r="O132" i="88"/>
  <c r="N132" i="88"/>
  <c r="K132" i="88"/>
  <c r="R132" i="88" s="1"/>
  <c r="J132" i="88"/>
  <c r="Q131" i="88"/>
  <c r="P131" i="88"/>
  <c r="O131" i="88"/>
  <c r="N131" i="88"/>
  <c r="J131" i="88"/>
  <c r="Q130" i="88"/>
  <c r="P130" i="88"/>
  <c r="O130" i="88"/>
  <c r="N130" i="88"/>
  <c r="J130" i="88"/>
  <c r="K130" i="88" s="1"/>
  <c r="Q129" i="88"/>
  <c r="P129" i="88"/>
  <c r="O129" i="88"/>
  <c r="N129" i="88"/>
  <c r="I128" i="88"/>
  <c r="J128" i="88" s="1"/>
  <c r="K128" i="88" s="1"/>
  <c r="Q127" i="88"/>
  <c r="P127" i="88"/>
  <c r="O127" i="88"/>
  <c r="N127" i="88"/>
  <c r="J127" i="88"/>
  <c r="Q126" i="88"/>
  <c r="P126" i="88"/>
  <c r="O126" i="88"/>
  <c r="N126" i="88"/>
  <c r="J126" i="88"/>
  <c r="K126" i="88" s="1"/>
  <c r="Q125" i="88"/>
  <c r="P125" i="88"/>
  <c r="O125" i="88"/>
  <c r="N125" i="88"/>
  <c r="J125" i="88"/>
  <c r="K125" i="88" s="1"/>
  <c r="Q124" i="88"/>
  <c r="P124" i="88"/>
  <c r="O124" i="88"/>
  <c r="N124" i="88"/>
  <c r="J124" i="88"/>
  <c r="K124" i="88" s="1"/>
  <c r="R124" i="88" s="1"/>
  <c r="Q122" i="88"/>
  <c r="P122" i="88"/>
  <c r="O122" i="88"/>
  <c r="N122" i="88"/>
  <c r="J122" i="88"/>
  <c r="Q121" i="88"/>
  <c r="P121" i="88"/>
  <c r="O121" i="88"/>
  <c r="N121" i="88"/>
  <c r="J121" i="88"/>
  <c r="K121" i="88" s="1"/>
  <c r="Q120" i="88"/>
  <c r="P120" i="88"/>
  <c r="O120" i="88"/>
  <c r="N120" i="88"/>
  <c r="J120" i="88"/>
  <c r="I119" i="88"/>
  <c r="Q118" i="88"/>
  <c r="P118" i="88"/>
  <c r="O118" i="88"/>
  <c r="N118" i="88"/>
  <c r="J118" i="88"/>
  <c r="K118" i="88" s="1"/>
  <c r="Q116" i="88"/>
  <c r="P116" i="88"/>
  <c r="O116" i="88"/>
  <c r="N116" i="88"/>
  <c r="J116" i="88"/>
  <c r="I115" i="88"/>
  <c r="Q114" i="88"/>
  <c r="P114" i="88"/>
  <c r="O114" i="88"/>
  <c r="N114" i="88"/>
  <c r="J114" i="88"/>
  <c r="K114" i="88" s="1"/>
  <c r="R114" i="88" s="1"/>
  <c r="I113" i="88"/>
  <c r="Q112" i="88"/>
  <c r="P112" i="88"/>
  <c r="O112" i="88"/>
  <c r="N112" i="88"/>
  <c r="K112" i="88"/>
  <c r="J112" i="88"/>
  <c r="Q111" i="88"/>
  <c r="P111" i="88"/>
  <c r="O111" i="88"/>
  <c r="N111" i="88"/>
  <c r="Q110" i="88"/>
  <c r="P110" i="88"/>
  <c r="O110" i="88"/>
  <c r="N110" i="88"/>
  <c r="J110" i="88"/>
  <c r="Q109" i="88"/>
  <c r="P109" i="88"/>
  <c r="O109" i="88"/>
  <c r="N109" i="88"/>
  <c r="J109" i="88"/>
  <c r="K109" i="88" s="1"/>
  <c r="Q108" i="88"/>
  <c r="P108" i="88"/>
  <c r="O108" i="88"/>
  <c r="N108" i="88"/>
  <c r="J108" i="88"/>
  <c r="Q107" i="88"/>
  <c r="P107" i="88"/>
  <c r="O107" i="88"/>
  <c r="N107" i="88"/>
  <c r="J107" i="88"/>
  <c r="K107" i="88" s="1"/>
  <c r="Q106" i="88"/>
  <c r="P106" i="88"/>
  <c r="O106" i="88"/>
  <c r="N106" i="88"/>
  <c r="J106" i="88"/>
  <c r="K106" i="88" s="1"/>
  <c r="R106" i="88" s="1"/>
  <c r="Q105" i="88"/>
  <c r="P105" i="88"/>
  <c r="O105" i="88"/>
  <c r="N105" i="88"/>
  <c r="Q104" i="88"/>
  <c r="P104" i="88"/>
  <c r="O104" i="88"/>
  <c r="N104" i="88"/>
  <c r="J104" i="88"/>
  <c r="Q103" i="88"/>
  <c r="P103" i="88"/>
  <c r="O103" i="88"/>
  <c r="N103" i="88"/>
  <c r="K103" i="88"/>
  <c r="J103" i="88"/>
  <c r="Q102" i="88"/>
  <c r="P102" i="88"/>
  <c r="O102" i="88"/>
  <c r="N102" i="88"/>
  <c r="K102" i="88"/>
  <c r="R102" i="88" s="1"/>
  <c r="J102" i="88"/>
  <c r="Q101" i="88"/>
  <c r="P101" i="88"/>
  <c r="O101" i="88"/>
  <c r="N101" i="88"/>
  <c r="J101" i="88"/>
  <c r="Q100" i="88"/>
  <c r="P100" i="88"/>
  <c r="O100" i="88"/>
  <c r="N100" i="88"/>
  <c r="Q99" i="88"/>
  <c r="P99" i="88"/>
  <c r="O99" i="88"/>
  <c r="N99" i="88"/>
  <c r="J99" i="88"/>
  <c r="K99" i="88" s="1"/>
  <c r="I98" i="88"/>
  <c r="J98" i="88" s="1"/>
  <c r="Q97" i="88"/>
  <c r="P97" i="88"/>
  <c r="O97" i="88"/>
  <c r="N97" i="88"/>
  <c r="J97" i="88"/>
  <c r="Q96" i="88"/>
  <c r="P96" i="88"/>
  <c r="O96" i="88"/>
  <c r="N96" i="88"/>
  <c r="J96" i="88"/>
  <c r="K96" i="88" s="1"/>
  <c r="Q95" i="88"/>
  <c r="P95" i="88"/>
  <c r="O95" i="88"/>
  <c r="N95" i="88"/>
  <c r="Q94" i="88"/>
  <c r="P94" i="88"/>
  <c r="O94" i="88"/>
  <c r="N94" i="88"/>
  <c r="J94" i="88"/>
  <c r="Q93" i="88"/>
  <c r="P93" i="88"/>
  <c r="O93" i="88"/>
  <c r="N93" i="88"/>
  <c r="K93" i="88"/>
  <c r="R93" i="88" s="1"/>
  <c r="J93" i="88"/>
  <c r="Q92" i="88"/>
  <c r="P92" i="88"/>
  <c r="O92" i="88"/>
  <c r="N92" i="88"/>
  <c r="J92" i="88"/>
  <c r="Q91" i="88"/>
  <c r="P91" i="88"/>
  <c r="O91" i="88"/>
  <c r="N91" i="88"/>
  <c r="J91" i="88"/>
  <c r="K91" i="88" s="1"/>
  <c r="Q90" i="88"/>
  <c r="P90" i="88"/>
  <c r="O90" i="88"/>
  <c r="N90" i="88"/>
  <c r="Q89" i="88"/>
  <c r="P89" i="88"/>
  <c r="O89" i="88"/>
  <c r="N89" i="88"/>
  <c r="J89" i="88"/>
  <c r="Q88" i="88"/>
  <c r="P88" i="88"/>
  <c r="O88" i="88"/>
  <c r="N88" i="88"/>
  <c r="J88" i="88"/>
  <c r="K88" i="88" s="1"/>
  <c r="Q87" i="88"/>
  <c r="P87" i="88"/>
  <c r="O87" i="88"/>
  <c r="N87" i="88"/>
  <c r="J87" i="88"/>
  <c r="K87" i="88" s="1"/>
  <c r="I86" i="88"/>
  <c r="Q85" i="88"/>
  <c r="P85" i="88"/>
  <c r="O85" i="88"/>
  <c r="N85" i="88"/>
  <c r="Q84" i="88"/>
  <c r="P84" i="88"/>
  <c r="O84" i="88"/>
  <c r="N84" i="88"/>
  <c r="J84" i="88"/>
  <c r="K84" i="88" s="1"/>
  <c r="R84" i="88" s="1"/>
  <c r="Q83" i="88"/>
  <c r="P83" i="88"/>
  <c r="O83" i="88"/>
  <c r="N83" i="88"/>
  <c r="J83" i="88"/>
  <c r="K83" i="88" s="1"/>
  <c r="Q82" i="88"/>
  <c r="P82" i="88"/>
  <c r="O82" i="88"/>
  <c r="N82" i="88"/>
  <c r="J82" i="88"/>
  <c r="Q81" i="88"/>
  <c r="P81" i="88"/>
  <c r="O81" i="88"/>
  <c r="N81" i="88"/>
  <c r="J81" i="88"/>
  <c r="K81" i="88" s="1"/>
  <c r="Q79" i="88"/>
  <c r="P79" i="88"/>
  <c r="O79" i="88"/>
  <c r="N79" i="88"/>
  <c r="J79" i="88"/>
  <c r="K79" i="88" s="1"/>
  <c r="Q78" i="88"/>
  <c r="P78" i="88"/>
  <c r="O78" i="88"/>
  <c r="N78" i="88"/>
  <c r="J78" i="88"/>
  <c r="Q77" i="88"/>
  <c r="P77" i="88"/>
  <c r="O77" i="88"/>
  <c r="N77" i="88"/>
  <c r="J77" i="88"/>
  <c r="K77" i="88" s="1"/>
  <c r="Q76" i="88"/>
  <c r="P76" i="88"/>
  <c r="O76" i="88"/>
  <c r="N76" i="88"/>
  <c r="J76" i="88"/>
  <c r="K76" i="88" s="1"/>
  <c r="Q75" i="88"/>
  <c r="P75" i="88"/>
  <c r="O75" i="88"/>
  <c r="N75" i="88"/>
  <c r="J75" i="88"/>
  <c r="Q73" i="88"/>
  <c r="P73" i="88"/>
  <c r="O73" i="88"/>
  <c r="N73" i="88"/>
  <c r="J73" i="88"/>
  <c r="K73" i="88" s="1"/>
  <c r="R73" i="88" s="1"/>
  <c r="Q72" i="88"/>
  <c r="P72" i="88"/>
  <c r="O72" i="88"/>
  <c r="N72" i="88"/>
  <c r="K72" i="88"/>
  <c r="L72" i="88" s="1"/>
  <c r="Q71" i="88"/>
  <c r="P71" i="88"/>
  <c r="O71" i="88"/>
  <c r="N71" i="88"/>
  <c r="J71" i="88"/>
  <c r="K71" i="88" s="1"/>
  <c r="Q70" i="88"/>
  <c r="P70" i="88"/>
  <c r="O70" i="88"/>
  <c r="N70" i="88"/>
  <c r="J70" i="88"/>
  <c r="K70" i="88" s="1"/>
  <c r="Q68" i="88"/>
  <c r="P68" i="88"/>
  <c r="O68" i="88"/>
  <c r="N68" i="88"/>
  <c r="J68" i="88"/>
  <c r="Q67" i="88"/>
  <c r="P67" i="88"/>
  <c r="O67" i="88"/>
  <c r="N67" i="88"/>
  <c r="J67" i="88"/>
  <c r="K67" i="88" s="1"/>
  <c r="Q66" i="88"/>
  <c r="P66" i="88"/>
  <c r="O66" i="88"/>
  <c r="N66" i="88"/>
  <c r="J66" i="88"/>
  <c r="K66" i="88" s="1"/>
  <c r="R66" i="88" s="1"/>
  <c r="I65" i="88"/>
  <c r="Q63" i="88"/>
  <c r="P63" i="88"/>
  <c r="O63" i="88"/>
  <c r="N63" i="88"/>
  <c r="J63" i="88"/>
  <c r="Q62" i="88"/>
  <c r="P62" i="88"/>
  <c r="O62" i="88"/>
  <c r="J62" i="88"/>
  <c r="I61" i="88"/>
  <c r="I60" i="88"/>
  <c r="Q58" i="88"/>
  <c r="P58" i="88"/>
  <c r="O58" i="88"/>
  <c r="N58" i="88"/>
  <c r="J58" i="88"/>
  <c r="K58" i="88" s="1"/>
  <c r="R58" i="88" s="1"/>
  <c r="Q57" i="88"/>
  <c r="P57" i="88"/>
  <c r="O57" i="88"/>
  <c r="N57" i="88"/>
  <c r="J57" i="88"/>
  <c r="I56" i="88"/>
  <c r="Q55" i="88"/>
  <c r="P55" i="88"/>
  <c r="O55" i="88"/>
  <c r="N55" i="88"/>
  <c r="J55" i="88"/>
  <c r="K55" i="88" s="1"/>
  <c r="R55" i="88" s="1"/>
  <c r="Q54" i="88"/>
  <c r="P54" i="88"/>
  <c r="O54" i="88"/>
  <c r="N54" i="88"/>
  <c r="J54" i="88"/>
  <c r="Q53" i="88"/>
  <c r="P53" i="88"/>
  <c r="O53" i="88"/>
  <c r="N53" i="88"/>
  <c r="J53" i="88"/>
  <c r="K53" i="88" s="1"/>
  <c r="Q51" i="88"/>
  <c r="P51" i="88"/>
  <c r="O51" i="88"/>
  <c r="N51" i="88"/>
  <c r="J51" i="88"/>
  <c r="Q50" i="88"/>
  <c r="P50" i="88"/>
  <c r="O50" i="88"/>
  <c r="N50" i="88"/>
  <c r="J50" i="88"/>
  <c r="K50" i="88" s="1"/>
  <c r="I49" i="88"/>
  <c r="J49" i="88" s="1"/>
  <c r="I48" i="88"/>
  <c r="Q46" i="88"/>
  <c r="P46" i="88"/>
  <c r="O46" i="88"/>
  <c r="N46" i="88"/>
  <c r="J46" i="88"/>
  <c r="Q45" i="88"/>
  <c r="P45" i="88"/>
  <c r="O45" i="88"/>
  <c r="N45" i="88"/>
  <c r="J45" i="88"/>
  <c r="K45" i="88" s="1"/>
  <c r="I44" i="88"/>
  <c r="Q43" i="88"/>
  <c r="P43" i="88"/>
  <c r="O43" i="88"/>
  <c r="N43" i="88"/>
  <c r="J43" i="88"/>
  <c r="K43" i="88" s="1"/>
  <c r="Q41" i="88"/>
  <c r="P41" i="88"/>
  <c r="O41" i="88"/>
  <c r="N41" i="88"/>
  <c r="J41" i="88"/>
  <c r="Q40" i="88"/>
  <c r="P40" i="88"/>
  <c r="O40" i="88"/>
  <c r="N40" i="88"/>
  <c r="J40" i="88"/>
  <c r="K40" i="88" s="1"/>
  <c r="Q39" i="88"/>
  <c r="P39" i="88"/>
  <c r="O39" i="88"/>
  <c r="N39" i="88"/>
  <c r="J39" i="88"/>
  <c r="Q38" i="88"/>
  <c r="P38" i="88"/>
  <c r="O38" i="88"/>
  <c r="N38" i="88"/>
  <c r="J38" i="88"/>
  <c r="K38" i="88" s="1"/>
  <c r="Q36" i="88"/>
  <c r="P36" i="88"/>
  <c r="O36" i="88"/>
  <c r="N36" i="88"/>
  <c r="J36" i="88"/>
  <c r="Q35" i="88"/>
  <c r="P35" i="88"/>
  <c r="O35" i="88"/>
  <c r="N35" i="88"/>
  <c r="K35" i="88"/>
  <c r="R35" i="88" s="1"/>
  <c r="J35" i="88"/>
  <c r="I34" i="88"/>
  <c r="Q33" i="88"/>
  <c r="P33" i="88"/>
  <c r="O33" i="88"/>
  <c r="N33" i="88"/>
  <c r="J33" i="88"/>
  <c r="Q31" i="88"/>
  <c r="P31" i="88"/>
  <c r="O31" i="88"/>
  <c r="N31" i="88"/>
  <c r="J31" i="88"/>
  <c r="K31" i="88" s="1"/>
  <c r="R31" i="88" s="1"/>
  <c r="Q30" i="88"/>
  <c r="P30" i="88"/>
  <c r="O30" i="88"/>
  <c r="N30" i="88"/>
  <c r="J30" i="88"/>
  <c r="I29" i="88"/>
  <c r="Q28" i="88"/>
  <c r="P28" i="88"/>
  <c r="O28" i="88"/>
  <c r="N28" i="88"/>
  <c r="J28" i="88"/>
  <c r="K28" i="88" s="1"/>
  <c r="Q26" i="88"/>
  <c r="P26" i="88"/>
  <c r="O26" i="88"/>
  <c r="N26" i="88"/>
  <c r="J26" i="88"/>
  <c r="I25" i="88"/>
  <c r="Q24" i="88"/>
  <c r="P24" i="88"/>
  <c r="O24" i="88"/>
  <c r="N24" i="88"/>
  <c r="K24" i="88"/>
  <c r="J24" i="88"/>
  <c r="Q23" i="88"/>
  <c r="P23" i="88"/>
  <c r="O23" i="88"/>
  <c r="N23" i="88"/>
  <c r="K23" i="88"/>
  <c r="R23" i="88" s="1"/>
  <c r="J23" i="88"/>
  <c r="Q22" i="88"/>
  <c r="P22" i="88"/>
  <c r="O22" i="88"/>
  <c r="N22" i="88"/>
  <c r="J22" i="88"/>
  <c r="K22" i="88" s="1"/>
  <c r="Q21" i="88"/>
  <c r="P21" i="88"/>
  <c r="O21" i="88"/>
  <c r="N21" i="88"/>
  <c r="J21" i="88"/>
  <c r="K21" i="88" s="1"/>
  <c r="Q19" i="88"/>
  <c r="P19" i="88"/>
  <c r="O19" i="88"/>
  <c r="N19" i="88"/>
  <c r="K19" i="88"/>
  <c r="R19" i="88" s="1"/>
  <c r="J19" i="88"/>
  <c r="Q18" i="88"/>
  <c r="P18" i="88"/>
  <c r="O18" i="88"/>
  <c r="N18" i="88"/>
  <c r="K18" i="88"/>
  <c r="J18" i="88"/>
  <c r="Q17" i="88"/>
  <c r="P17" i="88"/>
  <c r="O17" i="88"/>
  <c r="N17" i="88"/>
  <c r="J17" i="88"/>
  <c r="K17" i="88" s="1"/>
  <c r="Q16" i="88"/>
  <c r="P16" i="88"/>
  <c r="O16" i="88"/>
  <c r="N16" i="88"/>
  <c r="J16" i="88"/>
  <c r="K16" i="88" s="1"/>
  <c r="Q14" i="88"/>
  <c r="P14" i="88"/>
  <c r="O14" i="88"/>
  <c r="N14" i="88"/>
  <c r="J14" i="88"/>
  <c r="Q13" i="88"/>
  <c r="P13" i="88"/>
  <c r="O13" i="88"/>
  <c r="N13" i="88"/>
  <c r="J13" i="88"/>
  <c r="K13" i="88" s="1"/>
  <c r="I12" i="88"/>
  <c r="I144" i="88" s="1"/>
  <c r="Q11" i="88"/>
  <c r="P11" i="88"/>
  <c r="O11" i="88"/>
  <c r="N11" i="88"/>
  <c r="J11" i="88"/>
  <c r="K11" i="88" s="1"/>
  <c r="R76" i="88" l="1"/>
  <c r="R9" i="91"/>
  <c r="I16" i="92"/>
  <c r="R13" i="92"/>
  <c r="R34" i="98"/>
  <c r="R32" i="99"/>
  <c r="R12" i="102"/>
  <c r="R11" i="107"/>
  <c r="P12" i="112"/>
  <c r="R32" i="113"/>
  <c r="R24" i="88"/>
  <c r="R77" i="88"/>
  <c r="R96" i="88"/>
  <c r="R103" i="88"/>
  <c r="R112" i="88"/>
  <c r="R121" i="88"/>
  <c r="R135" i="88"/>
  <c r="I12" i="94"/>
  <c r="R32" i="97"/>
  <c r="R11" i="100"/>
  <c r="R33" i="102"/>
  <c r="R33" i="107"/>
  <c r="R34" i="110"/>
  <c r="R18" i="88"/>
  <c r="R22" i="88"/>
  <c r="R38" i="88"/>
  <c r="R11" i="88"/>
  <c r="R71" i="88"/>
  <c r="R83" i="88"/>
  <c r="R88" i="88"/>
  <c r="R11" i="91"/>
  <c r="R11" i="92"/>
  <c r="R36" i="92"/>
  <c r="R32" i="95"/>
  <c r="R32" i="100"/>
  <c r="R32" i="103"/>
  <c r="R8" i="115"/>
  <c r="R12" i="115"/>
  <c r="R33" i="115"/>
  <c r="N11" i="115"/>
  <c r="I13" i="115"/>
  <c r="R10" i="115"/>
  <c r="J11" i="115"/>
  <c r="K11" i="115" s="1"/>
  <c r="P11" i="115"/>
  <c r="O12" i="112"/>
  <c r="Q12" i="112"/>
  <c r="R8" i="112"/>
  <c r="J12" i="112"/>
  <c r="K12" i="112"/>
  <c r="R11" i="112"/>
  <c r="R32" i="112"/>
  <c r="R10" i="112"/>
  <c r="R9" i="112"/>
  <c r="R11" i="113"/>
  <c r="R8" i="113"/>
  <c r="R9" i="113"/>
  <c r="J10" i="113"/>
  <c r="K10" i="113" s="1"/>
  <c r="R8" i="111"/>
  <c r="R10" i="111"/>
  <c r="R32" i="111"/>
  <c r="R9" i="111"/>
  <c r="R11" i="111"/>
  <c r="R10" i="110"/>
  <c r="R9" i="110"/>
  <c r="R12" i="110"/>
  <c r="R11" i="110"/>
  <c r="R8" i="109"/>
  <c r="O9" i="115"/>
  <c r="Q9" i="115"/>
  <c r="Q13" i="115" s="1"/>
  <c r="P13" i="115"/>
  <c r="J9" i="115"/>
  <c r="K9" i="115" s="1"/>
  <c r="N9" i="115"/>
  <c r="N13" i="115" s="1"/>
  <c r="O11" i="115"/>
  <c r="R10" i="109"/>
  <c r="R12" i="109"/>
  <c r="R33" i="109"/>
  <c r="R11" i="109"/>
  <c r="R8" i="108"/>
  <c r="R10" i="108"/>
  <c r="R9" i="108"/>
  <c r="R12" i="108"/>
  <c r="R11" i="108"/>
  <c r="R10" i="107"/>
  <c r="R9" i="107"/>
  <c r="R12" i="107"/>
  <c r="D13" i="107"/>
  <c r="I12" i="106"/>
  <c r="R32" i="106"/>
  <c r="R9" i="106"/>
  <c r="R8" i="106"/>
  <c r="R11" i="105"/>
  <c r="R10" i="105"/>
  <c r="R9" i="105"/>
  <c r="R8" i="105"/>
  <c r="D12" i="105"/>
  <c r="I12" i="104"/>
  <c r="J8" i="104"/>
  <c r="K8" i="104" s="1"/>
  <c r="R9" i="104"/>
  <c r="P8" i="104"/>
  <c r="R11" i="104"/>
  <c r="N8" i="104"/>
  <c r="R10" i="104"/>
  <c r="R8" i="103"/>
  <c r="R10" i="103"/>
  <c r="R9" i="103"/>
  <c r="R11" i="103"/>
  <c r="R9" i="102"/>
  <c r="R8" i="102"/>
  <c r="R11" i="102"/>
  <c r="R10" i="102"/>
  <c r="R9" i="101"/>
  <c r="R11" i="101"/>
  <c r="R10" i="101"/>
  <c r="R8" i="101"/>
  <c r="R10" i="100"/>
  <c r="I12" i="99"/>
  <c r="R10" i="99"/>
  <c r="R11" i="99"/>
  <c r="R8" i="98"/>
  <c r="R10" i="98"/>
  <c r="R13" i="98"/>
  <c r="R9" i="98"/>
  <c r="R12" i="98"/>
  <c r="I14" i="98"/>
  <c r="R10" i="97"/>
  <c r="I12" i="97"/>
  <c r="R11" i="97"/>
  <c r="R8" i="96"/>
  <c r="R11" i="96"/>
  <c r="R32" i="96"/>
  <c r="R10" i="96"/>
  <c r="R9" i="95"/>
  <c r="R11" i="95"/>
  <c r="R10" i="95"/>
  <c r="R8" i="95"/>
  <c r="D12" i="95"/>
  <c r="R10" i="94"/>
  <c r="R8" i="94"/>
  <c r="J9" i="94"/>
  <c r="K9" i="94" s="1"/>
  <c r="R11" i="94"/>
  <c r="R32" i="94"/>
  <c r="R32" i="93"/>
  <c r="R8" i="93"/>
  <c r="R10" i="93"/>
  <c r="R12" i="92"/>
  <c r="R15" i="92"/>
  <c r="R10" i="92"/>
  <c r="D16" i="92"/>
  <c r="R10" i="91"/>
  <c r="D13" i="91"/>
  <c r="R12" i="91"/>
  <c r="O10" i="113"/>
  <c r="Q10" i="113"/>
  <c r="N10" i="113"/>
  <c r="P10" i="113"/>
  <c r="O13" i="110"/>
  <c r="Q13" i="110"/>
  <c r="J13" i="110"/>
  <c r="K13" i="110" s="1"/>
  <c r="N13" i="110"/>
  <c r="J9" i="109"/>
  <c r="K9" i="109" s="1"/>
  <c r="N9" i="109"/>
  <c r="P9" i="109"/>
  <c r="O9" i="109"/>
  <c r="P13" i="108"/>
  <c r="P13" i="107"/>
  <c r="J10" i="106"/>
  <c r="K10" i="106" s="1"/>
  <c r="N10" i="106"/>
  <c r="P10" i="106"/>
  <c r="O10" i="106"/>
  <c r="Q12" i="105"/>
  <c r="O8" i="104"/>
  <c r="R8" i="104" s="1"/>
  <c r="P12" i="103"/>
  <c r="L10" i="101"/>
  <c r="O8" i="100"/>
  <c r="O12" i="100" s="1"/>
  <c r="Q8" i="100"/>
  <c r="Q12" i="100" s="1"/>
  <c r="P12" i="100"/>
  <c r="J8" i="100"/>
  <c r="K8" i="100" s="1"/>
  <c r="N8" i="100"/>
  <c r="N12" i="100" s="1"/>
  <c r="J8" i="99"/>
  <c r="K8" i="99" s="1"/>
  <c r="N8" i="99"/>
  <c r="P8" i="99"/>
  <c r="J9" i="99"/>
  <c r="K9" i="99" s="1"/>
  <c r="N9" i="99"/>
  <c r="P9" i="99"/>
  <c r="O8" i="99"/>
  <c r="O9" i="99"/>
  <c r="J11" i="98"/>
  <c r="K11" i="98" s="1"/>
  <c r="N11" i="98"/>
  <c r="P11" i="98"/>
  <c r="O11" i="98"/>
  <c r="O8" i="97"/>
  <c r="Q8" i="97"/>
  <c r="O9" i="97"/>
  <c r="Q9" i="97"/>
  <c r="J8" i="97"/>
  <c r="K8" i="97" s="1"/>
  <c r="N8" i="97"/>
  <c r="J9" i="97"/>
  <c r="K9" i="97" s="1"/>
  <c r="N9" i="97"/>
  <c r="O9" i="96"/>
  <c r="Q9" i="96"/>
  <c r="J9" i="96"/>
  <c r="K9" i="96" s="1"/>
  <c r="N9" i="96"/>
  <c r="Q12" i="95"/>
  <c r="P12" i="95"/>
  <c r="N9" i="94"/>
  <c r="P9" i="94"/>
  <c r="O9" i="94"/>
  <c r="O9" i="93"/>
  <c r="O12" i="93" s="1"/>
  <c r="Q9" i="93"/>
  <c r="Q12" i="93" s="1"/>
  <c r="J9" i="93"/>
  <c r="K9" i="93" s="1"/>
  <c r="N9" i="93"/>
  <c r="N12" i="93" s="1"/>
  <c r="P12" i="93"/>
  <c r="Q14" i="92"/>
  <c r="Q16" i="92" s="1"/>
  <c r="O14" i="92"/>
  <c r="P16" i="92"/>
  <c r="J14" i="92"/>
  <c r="K14" i="92" s="1"/>
  <c r="N14" i="92"/>
  <c r="N16" i="92" s="1"/>
  <c r="R11" i="90"/>
  <c r="K33" i="90"/>
  <c r="R33" i="90" s="1"/>
  <c r="R12" i="90"/>
  <c r="Q13" i="91"/>
  <c r="P13" i="91"/>
  <c r="Q10" i="90"/>
  <c r="Q13" i="90" s="1"/>
  <c r="O10" i="90"/>
  <c r="O13" i="90" s="1"/>
  <c r="R9" i="90"/>
  <c r="J10" i="90"/>
  <c r="K10" i="90" s="1"/>
  <c r="K13" i="90" s="1"/>
  <c r="N10" i="90"/>
  <c r="N13" i="90" s="1"/>
  <c r="P10" i="90"/>
  <c r="P13" i="90" s="1"/>
  <c r="P49" i="88"/>
  <c r="P98" i="88"/>
  <c r="P128" i="88"/>
  <c r="P12" i="88"/>
  <c r="R17" i="88"/>
  <c r="J12" i="88"/>
  <c r="K12" i="88" s="1"/>
  <c r="R13" i="88"/>
  <c r="R16" i="88"/>
  <c r="R21" i="88"/>
  <c r="R28" i="88"/>
  <c r="R40" i="88"/>
  <c r="R43" i="88"/>
  <c r="R50" i="88"/>
  <c r="R53" i="88"/>
  <c r="R70" i="88"/>
  <c r="R79" i="88"/>
  <c r="R87" i="88"/>
  <c r="R91" i="88"/>
  <c r="R99" i="88"/>
  <c r="R107" i="88"/>
  <c r="R109" i="88"/>
  <c r="R118" i="88"/>
  <c r="R125" i="88"/>
  <c r="R130" i="88"/>
  <c r="R140" i="88"/>
  <c r="R164" i="88"/>
  <c r="N12" i="88"/>
  <c r="J34" i="88"/>
  <c r="P34" i="88"/>
  <c r="R45" i="88"/>
  <c r="J48" i="88"/>
  <c r="P48" i="88"/>
  <c r="N49" i="88"/>
  <c r="J65" i="88"/>
  <c r="K65" i="88" s="1"/>
  <c r="P65" i="88"/>
  <c r="R67" i="88"/>
  <c r="R72" i="88"/>
  <c r="R81" i="88"/>
  <c r="N98" i="88"/>
  <c r="R126" i="88"/>
  <c r="N128" i="88"/>
  <c r="N34" i="88"/>
  <c r="N48" i="88"/>
  <c r="N65" i="88"/>
  <c r="O12" i="88"/>
  <c r="Q12" i="88"/>
  <c r="K14" i="88"/>
  <c r="R14" i="88" s="1"/>
  <c r="J25" i="88"/>
  <c r="K25" i="88" s="1"/>
  <c r="N25" i="88"/>
  <c r="P25" i="88"/>
  <c r="K26" i="88"/>
  <c r="R26" i="88" s="1"/>
  <c r="J29" i="88"/>
  <c r="K29" i="88" s="1"/>
  <c r="N29" i="88"/>
  <c r="P29" i="88"/>
  <c r="K30" i="88"/>
  <c r="R30" i="88" s="1"/>
  <c r="K33" i="88"/>
  <c r="R33" i="88" s="1"/>
  <c r="K34" i="88"/>
  <c r="O34" i="88"/>
  <c r="Q34" i="88"/>
  <c r="K36" i="88"/>
  <c r="R36" i="88" s="1"/>
  <c r="K39" i="88"/>
  <c r="R39" i="88" s="1"/>
  <c r="K41" i="88"/>
  <c r="R41" i="88" s="1"/>
  <c r="J44" i="88"/>
  <c r="K44" i="88" s="1"/>
  <c r="N44" i="88"/>
  <c r="P44" i="88"/>
  <c r="K46" i="88"/>
  <c r="R46" i="88" s="1"/>
  <c r="K48" i="88"/>
  <c r="O48" i="88"/>
  <c r="Q48" i="88"/>
  <c r="K49" i="88"/>
  <c r="O49" i="88"/>
  <c r="Q49" i="88"/>
  <c r="K51" i="88"/>
  <c r="R51" i="88" s="1"/>
  <c r="K54" i="88"/>
  <c r="R54" i="88" s="1"/>
  <c r="J56" i="88"/>
  <c r="K56" i="88" s="1"/>
  <c r="N56" i="88"/>
  <c r="P56" i="88"/>
  <c r="K57" i="88"/>
  <c r="R57" i="88" s="1"/>
  <c r="J60" i="88"/>
  <c r="K60" i="88" s="1"/>
  <c r="N60" i="88"/>
  <c r="P60" i="88"/>
  <c r="J61" i="88"/>
  <c r="K61" i="88" s="1"/>
  <c r="N61" i="88"/>
  <c r="P61" i="88"/>
  <c r="K62" i="88"/>
  <c r="R62" i="88" s="1"/>
  <c r="K63" i="88"/>
  <c r="R63" i="88" s="1"/>
  <c r="O65" i="88"/>
  <c r="Q65" i="88"/>
  <c r="K68" i="88"/>
  <c r="R68" i="88" s="1"/>
  <c r="K75" i="88"/>
  <c r="R75" i="88" s="1"/>
  <c r="K78" i="88"/>
  <c r="R78" i="88" s="1"/>
  <c r="K82" i="88"/>
  <c r="R82" i="88" s="1"/>
  <c r="J86" i="88"/>
  <c r="K86" i="88" s="1"/>
  <c r="N86" i="88"/>
  <c r="P86" i="88"/>
  <c r="K89" i="88"/>
  <c r="R89" i="88" s="1"/>
  <c r="O25" i="88"/>
  <c r="Q25" i="88"/>
  <c r="O29" i="88"/>
  <c r="Q29" i="88"/>
  <c r="O44" i="88"/>
  <c r="Q44" i="88"/>
  <c r="O56" i="88"/>
  <c r="Q56" i="88"/>
  <c r="O60" i="88"/>
  <c r="Q60" i="88"/>
  <c r="O61" i="88"/>
  <c r="Q61" i="88"/>
  <c r="O86" i="88"/>
  <c r="Q86" i="88"/>
  <c r="K92" i="88"/>
  <c r="R92" i="88" s="1"/>
  <c r="K94" i="88"/>
  <c r="R94" i="88" s="1"/>
  <c r="K97" i="88"/>
  <c r="R97" i="88" s="1"/>
  <c r="K98" i="88"/>
  <c r="O98" i="88"/>
  <c r="Q98" i="88"/>
  <c r="K101" i="88"/>
  <c r="R101" i="88" s="1"/>
  <c r="K104" i="88"/>
  <c r="R104" i="88" s="1"/>
  <c r="K108" i="88"/>
  <c r="R108" i="88" s="1"/>
  <c r="K110" i="88"/>
  <c r="R110" i="88" s="1"/>
  <c r="J113" i="88"/>
  <c r="K113" i="88" s="1"/>
  <c r="N113" i="88"/>
  <c r="P113" i="88"/>
  <c r="J115" i="88"/>
  <c r="K115" i="88" s="1"/>
  <c r="N115" i="88"/>
  <c r="P115" i="88"/>
  <c r="K116" i="88"/>
  <c r="R116" i="88" s="1"/>
  <c r="J119" i="88"/>
  <c r="K119" i="88" s="1"/>
  <c r="N119" i="88"/>
  <c r="P119" i="88"/>
  <c r="K120" i="88"/>
  <c r="R120" i="88" s="1"/>
  <c r="K122" i="88"/>
  <c r="R122" i="88" s="1"/>
  <c r="K127" i="88"/>
  <c r="R127" i="88" s="1"/>
  <c r="O128" i="88"/>
  <c r="R128" i="88" s="1"/>
  <c r="Q128" i="88"/>
  <c r="K131" i="88"/>
  <c r="R131" i="88" s="1"/>
  <c r="K133" i="88"/>
  <c r="R133" i="88" s="1"/>
  <c r="K136" i="88"/>
  <c r="R136" i="88" s="1"/>
  <c r="K138" i="88"/>
  <c r="R138" i="88" s="1"/>
  <c r="K141" i="88"/>
  <c r="R141" i="88" s="1"/>
  <c r="O142" i="88"/>
  <c r="Q142" i="88"/>
  <c r="K143" i="88"/>
  <c r="R143" i="88" s="1"/>
  <c r="D144" i="88"/>
  <c r="O113" i="88"/>
  <c r="Q113" i="88"/>
  <c r="O115" i="88"/>
  <c r="Q115" i="88"/>
  <c r="O119" i="88"/>
  <c r="Q119" i="88"/>
  <c r="N142" i="88"/>
  <c r="P142" i="88"/>
  <c r="O13" i="115" l="1"/>
  <c r="R11" i="115"/>
  <c r="R12" i="112"/>
  <c r="R10" i="113"/>
  <c r="P12" i="113"/>
  <c r="O12" i="113"/>
  <c r="N12" i="113"/>
  <c r="Q12" i="113"/>
  <c r="P12" i="111"/>
  <c r="O12" i="111"/>
  <c r="Q12" i="111"/>
  <c r="R13" i="110"/>
  <c r="O14" i="110"/>
  <c r="N14" i="110"/>
  <c r="P14" i="110"/>
  <c r="Q14" i="110"/>
  <c r="R9" i="115"/>
  <c r="R13" i="115" s="1"/>
  <c r="K13" i="115"/>
  <c r="J13" i="115"/>
  <c r="N13" i="109"/>
  <c r="O13" i="109"/>
  <c r="P13" i="109"/>
  <c r="Q13" i="109"/>
  <c r="Q13" i="108"/>
  <c r="N13" i="108"/>
  <c r="O13" i="108"/>
  <c r="N13" i="107"/>
  <c r="K13" i="107"/>
  <c r="O13" i="107"/>
  <c r="Q13" i="107"/>
  <c r="N12" i="106"/>
  <c r="P12" i="106"/>
  <c r="O12" i="106"/>
  <c r="Q12" i="106"/>
  <c r="P12" i="105"/>
  <c r="N12" i="105"/>
  <c r="O12" i="105"/>
  <c r="P12" i="104"/>
  <c r="Q12" i="104"/>
  <c r="N12" i="104"/>
  <c r="O12" i="104"/>
  <c r="O12" i="103"/>
  <c r="N12" i="103"/>
  <c r="Q12" i="103"/>
  <c r="N13" i="102"/>
  <c r="Q13" i="102"/>
  <c r="P13" i="102"/>
  <c r="O13" i="102"/>
  <c r="N12" i="101"/>
  <c r="P12" i="101"/>
  <c r="O12" i="101"/>
  <c r="Q12" i="101"/>
  <c r="R8" i="100"/>
  <c r="Q12" i="99"/>
  <c r="P12" i="99"/>
  <c r="O12" i="99"/>
  <c r="P14" i="98"/>
  <c r="Q14" i="98"/>
  <c r="O14" i="98"/>
  <c r="R9" i="97"/>
  <c r="R8" i="97"/>
  <c r="N12" i="97"/>
  <c r="Q12" i="97"/>
  <c r="P12" i="97"/>
  <c r="O12" i="97"/>
  <c r="R9" i="96"/>
  <c r="P12" i="96"/>
  <c r="N12" i="96"/>
  <c r="Q12" i="96"/>
  <c r="K12" i="96"/>
  <c r="O12" i="96"/>
  <c r="N12" i="95"/>
  <c r="O12" i="95"/>
  <c r="P12" i="94"/>
  <c r="Q12" i="94"/>
  <c r="N12" i="94"/>
  <c r="R9" i="94"/>
  <c r="R12" i="94" s="1"/>
  <c r="O12" i="94"/>
  <c r="R14" i="92"/>
  <c r="O16" i="92"/>
  <c r="O13" i="91"/>
  <c r="K12" i="113"/>
  <c r="J12" i="113"/>
  <c r="N12" i="111"/>
  <c r="J12" i="111"/>
  <c r="K12" i="111"/>
  <c r="J14" i="110"/>
  <c r="K14" i="110"/>
  <c r="K13" i="109"/>
  <c r="J13" i="109"/>
  <c r="R9" i="109"/>
  <c r="J13" i="108"/>
  <c r="K13" i="108"/>
  <c r="J13" i="107"/>
  <c r="R10" i="106"/>
  <c r="J12" i="106"/>
  <c r="K12" i="106"/>
  <c r="K12" i="105"/>
  <c r="J12" i="105"/>
  <c r="K12" i="104"/>
  <c r="J12" i="104"/>
  <c r="J12" i="103"/>
  <c r="K12" i="103"/>
  <c r="K13" i="102"/>
  <c r="J13" i="102"/>
  <c r="K12" i="101"/>
  <c r="R12" i="101"/>
  <c r="J12" i="101"/>
  <c r="K12" i="100"/>
  <c r="J12" i="100"/>
  <c r="K12" i="99"/>
  <c r="R9" i="99"/>
  <c r="J12" i="99"/>
  <c r="N12" i="99"/>
  <c r="R8" i="99"/>
  <c r="K14" i="98"/>
  <c r="J14" i="98"/>
  <c r="R11" i="98"/>
  <c r="N14" i="98"/>
  <c r="K12" i="97"/>
  <c r="J12" i="97"/>
  <c r="R12" i="96"/>
  <c r="J12" i="96"/>
  <c r="K12" i="95"/>
  <c r="J12" i="95"/>
  <c r="J12" i="94"/>
  <c r="K12" i="94"/>
  <c r="K12" i="93"/>
  <c r="R9" i="93"/>
  <c r="J12" i="93"/>
  <c r="R16" i="92"/>
  <c r="K16" i="92"/>
  <c r="J16" i="92"/>
  <c r="K13" i="91"/>
  <c r="N13" i="91"/>
  <c r="J13" i="91"/>
  <c r="R10" i="90"/>
  <c r="R13" i="90" s="1"/>
  <c r="J13" i="90"/>
  <c r="R142" i="88"/>
  <c r="O144" i="88"/>
  <c r="P144" i="88"/>
  <c r="Q144" i="88"/>
  <c r="N144" i="88"/>
  <c r="R113" i="88"/>
  <c r="R65" i="88"/>
  <c r="R60" i="88"/>
  <c r="R56" i="88"/>
  <c r="R48" i="88"/>
  <c r="R44" i="88"/>
  <c r="R34" i="88"/>
  <c r="K144" i="88"/>
  <c r="R119" i="88"/>
  <c r="R115" i="88"/>
  <c r="R98" i="88"/>
  <c r="R86" i="88"/>
  <c r="R61" i="88"/>
  <c r="R49" i="88"/>
  <c r="R29" i="88"/>
  <c r="R25" i="88"/>
  <c r="R12" i="88"/>
  <c r="J144" i="88"/>
  <c r="R13" i="108" l="1"/>
  <c r="R13" i="107"/>
  <c r="R12" i="113"/>
  <c r="R12" i="111"/>
  <c r="R14" i="110"/>
  <c r="R13" i="109"/>
  <c r="R12" i="106"/>
  <c r="R12" i="105"/>
  <c r="R12" i="104"/>
  <c r="R12" i="103"/>
  <c r="R13" i="102"/>
  <c r="R12" i="100"/>
  <c r="R12" i="99"/>
  <c r="R14" i="98"/>
  <c r="R12" i="97"/>
  <c r="R12" i="95"/>
  <c r="R12" i="93"/>
  <c r="R13" i="91"/>
  <c r="R144" i="88"/>
</calcChain>
</file>

<file path=xl/sharedStrings.xml><?xml version="1.0" encoding="utf-8"?>
<sst xmlns="http://schemas.openxmlformats.org/spreadsheetml/2006/main" count="1462" uniqueCount="341">
  <si>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</si>
  <si>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</si>
  <si>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</si>
  <si>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</si>
  <si>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</si>
  <si>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</si>
  <si>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</si>
  <si>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</si>
  <si>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</si>
  <si>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BHXH 8%</t>
  </si>
  <si>
    <t>BHYT 1.5%</t>
  </si>
  <si>
    <t>Cộng</t>
  </si>
  <si>
    <t>A</t>
  </si>
  <si>
    <t>C</t>
  </si>
  <si>
    <t>D</t>
  </si>
  <si>
    <t>Người lập</t>
  </si>
  <si>
    <t>Kế toán trưởng</t>
  </si>
  <si>
    <t>Thủ trưởng đơn vị</t>
  </si>
  <si>
    <t>HỆ SỐ VK</t>
  </si>
  <si>
    <t>6=1*5</t>
  </si>
  <si>
    <t>7=1+2+4+6</t>
  </si>
  <si>
    <t>9=(1+2+6)*35%</t>
  </si>
  <si>
    <t>25%PC Công vụ</t>
  </si>
  <si>
    <t>% THÂM NIÊN NGHỀ</t>
  </si>
  <si>
    <t>Mã đơn vị SDNS: 1021500</t>
  </si>
  <si>
    <t xml:space="preserve">BHTN 1% </t>
  </si>
  <si>
    <t xml:space="preserve"> Đơn vị: Trung tâm Y tế huyện Thiệu Hóa </t>
  </si>
  <si>
    <t xml:space="preserve">% TNVK </t>
  </si>
  <si>
    <t>ThiÖu To¸n</t>
  </si>
  <si>
    <t>ThiÖu ChÝnh</t>
  </si>
  <si>
    <t>Lª ThÞ HuyÒn</t>
  </si>
  <si>
    <t>Lª Duy Dông</t>
  </si>
  <si>
    <t xml:space="preserve">Tèng ThÞ Hßa </t>
  </si>
  <si>
    <t xml:space="preserve">NguyÔn H÷u Th¾ng </t>
  </si>
  <si>
    <t>NguyÔn ThÞ Minh</t>
  </si>
  <si>
    <t>ThiÖu Hoµ</t>
  </si>
  <si>
    <t>Ph¹m ThÞ T×nh</t>
  </si>
  <si>
    <t>NguyÔn ThÞ Chung</t>
  </si>
  <si>
    <t>NguyÔn Xu©n Vþ</t>
  </si>
  <si>
    <t xml:space="preserve">TrÇn V¨n Xu©n </t>
  </si>
  <si>
    <t>NguyÔn ThÞ Son</t>
  </si>
  <si>
    <t>Ph¹m ThÞ H­êng</t>
  </si>
  <si>
    <t>NguyÔn ThÞ Thuû</t>
  </si>
  <si>
    <t>ThiÖu Viªn</t>
  </si>
  <si>
    <t>NguyÔn ThÞ H­¬ng</t>
  </si>
  <si>
    <t>§Æng ThÞ Lan</t>
  </si>
  <si>
    <t>NguyÔn ThÞ B×nh</t>
  </si>
  <si>
    <t xml:space="preserve">Ph¹m ThÞ Ngäc Thñy </t>
  </si>
  <si>
    <t>ThiÖu Lý</t>
  </si>
  <si>
    <t>NguyÔn Th¨ng L­u</t>
  </si>
  <si>
    <t xml:space="preserve">NguyÔn V¨n §Ö </t>
  </si>
  <si>
    <t xml:space="preserve">Lª ThÞ Liªn </t>
  </si>
  <si>
    <t xml:space="preserve">T« ThÞ Thóy </t>
  </si>
  <si>
    <t>ThiÖu VËn</t>
  </si>
  <si>
    <t>NguyÔn H÷u Quý</t>
  </si>
  <si>
    <t>Lª V¨n Thuû</t>
  </si>
  <si>
    <t xml:space="preserve">Lª ThÞ HuÖ </t>
  </si>
  <si>
    <t>NguyÔn ThÞ Kh¸nh Ly</t>
  </si>
  <si>
    <t>NguyÔn H÷u Lîi</t>
  </si>
  <si>
    <t>ThiÖu Trung</t>
  </si>
  <si>
    <t>NguyÔn ThÞ Diªn</t>
  </si>
  <si>
    <t>Ph¹m ThÞ Th«ng</t>
  </si>
  <si>
    <t>Lª ThÞ Xinh</t>
  </si>
  <si>
    <t>Lª ThÞ Chi</t>
  </si>
  <si>
    <t>Hoµng ThÞ Oanh</t>
  </si>
  <si>
    <t>NguyÔn Träng Hµo</t>
  </si>
  <si>
    <t xml:space="preserve">Lª ThÞ Hµ Ph­¬ng </t>
  </si>
  <si>
    <t>Lª ThÞ Thanh</t>
  </si>
  <si>
    <t>TrÇn ThÞ Minh</t>
  </si>
  <si>
    <t>ThiÖu Giao</t>
  </si>
  <si>
    <t>NguyÔn ThÞ LÖ</t>
  </si>
  <si>
    <t>Lª ThÞ HiÒn</t>
  </si>
  <si>
    <t>Lª ThÞ §ång</t>
  </si>
  <si>
    <t>Hµ ThÞ Ngäc</t>
  </si>
  <si>
    <t>NguyÔn ThÞ B¶o</t>
  </si>
  <si>
    <t xml:space="preserve">Phan V¨n ChÝnh </t>
  </si>
  <si>
    <t>Ph¹m V¨n §ång</t>
  </si>
  <si>
    <t>ThiÖu Ngäc</t>
  </si>
  <si>
    <t>Ng« ThÞ Lan</t>
  </si>
  <si>
    <t xml:space="preserve">§µm ThÞ Th¬m </t>
  </si>
  <si>
    <t xml:space="preserve">Hoµng ThÞ yÕn </t>
  </si>
  <si>
    <t>Lª §×nh TuÊn</t>
  </si>
  <si>
    <t>ThiÖu Vò</t>
  </si>
  <si>
    <t xml:space="preserve"> §µm ThÞ ThiÖp</t>
  </si>
  <si>
    <t>Lª ThÞ §oan</t>
  </si>
  <si>
    <t>ThiÖu TiÕn</t>
  </si>
  <si>
    <t>§ç ThÞ TuyÕt</t>
  </si>
  <si>
    <t xml:space="preserve">D­¬ng ThÞ HuÖ </t>
  </si>
  <si>
    <t>Hoµng C«ng Anh</t>
  </si>
  <si>
    <t>TrÇn ThÞ Dòng</t>
  </si>
  <si>
    <t>ThiÖu Thµnh</t>
  </si>
  <si>
    <t>NguyÔn ThÞ TuyÕn</t>
  </si>
  <si>
    <t>NguyÔn V¨n H¶i</t>
  </si>
  <si>
    <t>TrÞnh ThÞ Sö</t>
  </si>
  <si>
    <t>ThiÖu C«ng</t>
  </si>
  <si>
    <t>D­¬ng ThÞ HiÒn</t>
  </si>
  <si>
    <t xml:space="preserve">ThiÒu ThÞ Ph­¬ng </t>
  </si>
  <si>
    <t>Hoµng V¨n Linh</t>
  </si>
  <si>
    <t xml:space="preserve">NguyÔn ThÞ Quý </t>
  </si>
  <si>
    <t>ThiÖu Phóc</t>
  </si>
  <si>
    <t xml:space="preserve">TrÇn ThÞ Th¶o </t>
  </si>
  <si>
    <t>NguyÔn ThÞ H»ng</t>
  </si>
  <si>
    <t>Cao ThÞ H­êng</t>
  </si>
  <si>
    <t>NguyÔn ThÞ Th­¬ng</t>
  </si>
  <si>
    <t>ThiÖu Phó</t>
  </si>
  <si>
    <t>Lª ThÞ Thuû</t>
  </si>
  <si>
    <t>§Æng ThÞ Th­¬ng</t>
  </si>
  <si>
    <t>ThiÖu Long</t>
  </si>
  <si>
    <t xml:space="preserve">Tr­¬ng Hång Thñy </t>
  </si>
  <si>
    <t>D­¬ng ThÞ Nª</t>
  </si>
  <si>
    <t>Hµ ThÞ Lª</t>
  </si>
  <si>
    <t>Lª ThÞ Xu©n ¸nh</t>
  </si>
  <si>
    <t>D­¬ng V¨n Dòng</t>
  </si>
  <si>
    <t>NguyÔn ThÞ M¹nh</t>
  </si>
  <si>
    <t>ThiÖu Nguyªn</t>
  </si>
  <si>
    <t>NguyÔn §×nh §«n</t>
  </si>
  <si>
    <t>Mai  V¨n  ¦ng</t>
  </si>
  <si>
    <t>Ph¹m V¨n §«n</t>
  </si>
  <si>
    <t xml:space="preserve">Mai ThÞ NghÜa </t>
  </si>
  <si>
    <t>ThiÖu Duy</t>
  </si>
  <si>
    <t>Lª Nh­ Th¾ng</t>
  </si>
  <si>
    <t>§ç ThÞ Nam</t>
  </si>
  <si>
    <t xml:space="preserve">Lª ThÞ Nhung </t>
  </si>
  <si>
    <t xml:space="preserve">TrÇn TuÊn Anh </t>
  </si>
  <si>
    <t>§ç ThÞ G¸i</t>
  </si>
  <si>
    <t>ThiÖu Giang</t>
  </si>
  <si>
    <t>Lª Quang §iÖn</t>
  </si>
  <si>
    <t>NguyÔn Thanh T©m</t>
  </si>
  <si>
    <t>Lª Nh­ BÝch</t>
  </si>
  <si>
    <t>ThiÖu Hîp</t>
  </si>
  <si>
    <t xml:space="preserve">§Æng Quèc Chung </t>
  </si>
  <si>
    <t>NguyÔn ThÞ Hµ</t>
  </si>
  <si>
    <t>Phan V¨n H¶i</t>
  </si>
  <si>
    <t xml:space="preserve">ThiÖu ThÞnh </t>
  </si>
  <si>
    <t>Ph¹m ThÞ Thoa</t>
  </si>
  <si>
    <t>NguyÔn Träng Phong</t>
  </si>
  <si>
    <t>NguyÔn ThÞ Th«ng</t>
  </si>
  <si>
    <t>ThiÖu Quang</t>
  </si>
  <si>
    <t>Qu¶n V¨n DuÈn</t>
  </si>
  <si>
    <t>Lª ThÞ Mai H¹nh</t>
  </si>
  <si>
    <t xml:space="preserve">TrÇn C¶nh Thµnh </t>
  </si>
  <si>
    <t>Trạm trưởng</t>
  </si>
  <si>
    <t xml:space="preserve">Phụ cấp khác không tính BHXH </t>
  </si>
  <si>
    <t>PC TN</t>
  </si>
  <si>
    <t xml:space="preserve">PC ưu đãi nghề </t>
  </si>
  <si>
    <t>ThÞ TrÊn ThiÖu Hãa</t>
  </si>
  <si>
    <t>8=7*1490000</t>
  </si>
  <si>
    <t xml:space="preserve">ThiÖu Minh - T©m </t>
  </si>
  <si>
    <t>ThiÖu  T©n - Ch©u</t>
  </si>
  <si>
    <t xml:space="preserve"> </t>
  </si>
  <si>
    <t>Phó TT</t>
  </si>
  <si>
    <t>BẢNG THANH TOÁN LƯƠNG VÀ PHỤ CẤP LƯƠNG</t>
  </si>
  <si>
    <t>HS bảo lưu</t>
  </si>
  <si>
    <t xml:space="preserve">TrÇn ThÞ H©n </t>
  </si>
  <si>
    <t>0,52</t>
  </si>
  <si>
    <t>0,83</t>
  </si>
  <si>
    <t xml:space="preserve">NguyÔn ThÞ Ph­îng </t>
  </si>
  <si>
    <t>Phó trạm</t>
  </si>
  <si>
    <t>PTrạm trưởng</t>
  </si>
  <si>
    <t>Trưởng trạm</t>
  </si>
  <si>
    <t xml:space="preserve">Tèng §øc §«ng </t>
  </si>
  <si>
    <t xml:space="preserve">Ph¹m ThÞ HiÒn </t>
  </si>
  <si>
    <t xml:space="preserve">Lª ViÕt Anh </t>
  </si>
  <si>
    <t xml:space="preserve">NguyÔn ThÞ Nhung </t>
  </si>
  <si>
    <t xml:space="preserve">TrÞnh T Hång Lan </t>
  </si>
  <si>
    <t>Ngày       tháng       năm 2023</t>
  </si>
  <si>
    <t>Đi học ĐH</t>
  </si>
  <si>
    <t xml:space="preserve">Lª Minh TiÕn </t>
  </si>
  <si>
    <t>§ç ThÞ Ph­îng</t>
  </si>
  <si>
    <t xml:space="preserve">Ng« ThÞ ót </t>
  </si>
  <si>
    <t xml:space="preserve">Lª ThÞ H»ng </t>
  </si>
  <si>
    <t>Lª ThÞ Hµ</t>
  </si>
  <si>
    <t xml:space="preserve">Hoµng ThÞ V©n </t>
  </si>
  <si>
    <t xml:space="preserve">NguyÔn ThÞ Kiªn </t>
  </si>
  <si>
    <t xml:space="preserve">Lª ThÞ Kim Oanh </t>
  </si>
  <si>
    <t xml:space="preserve">Hoµng NguyÔn Giang </t>
  </si>
  <si>
    <t xml:space="preserve">Lª ThÞ Cóc </t>
  </si>
  <si>
    <t xml:space="preserve">Thành tiền </t>
  </si>
  <si>
    <t>6%</t>
  </si>
  <si>
    <t>9%</t>
  </si>
  <si>
    <t>Tháng 9/2023</t>
  </si>
  <si>
    <t xml:space="preserve">                                             Tổng số tiền (Viết bằng chữ):    Bảy trăm bốn mươi triệu chín trăm linh một nghìn bảy trăm bảy mươi mốt đồng./.)</t>
  </si>
  <si>
    <t xml:space="preserve"> Đơn vị: Trạm y tế xã Thiệu Toán </t>
  </si>
  <si>
    <t xml:space="preserve">Kế toán </t>
  </si>
  <si>
    <t xml:space="preserve">Trưởng trạm y tế xã </t>
  </si>
  <si>
    <t xml:space="preserve">Ký nhận </t>
  </si>
  <si>
    <t xml:space="preserve">                                             Tổng số tiền (Viết bằng chữ):    Hai mươi chín triệu không trăm hai mươi lăm nghìn bốn trăm tám mươi tám đồng./.)</t>
  </si>
  <si>
    <t xml:space="preserve">Nguyễn Thị Kiên </t>
  </si>
  <si>
    <t xml:space="preserve">Nguyễn Xuân  Vỵ </t>
  </si>
  <si>
    <t xml:space="preserve">Nguyễn Thị Minh </t>
  </si>
  <si>
    <t xml:space="preserve">Nguyễn Hữu Lợi </t>
  </si>
  <si>
    <t xml:space="preserve"> Đơn vị: Trạm y tế xã Thiệu Chính</t>
  </si>
  <si>
    <t xml:space="preserve">Trần Văn Xuân </t>
  </si>
  <si>
    <t xml:space="preserve">Nguyễn Hoàng Giang </t>
  </si>
  <si>
    <t xml:space="preserve">Tống Đức Đông </t>
  </si>
  <si>
    <t xml:space="preserve">Nguyễn Thị Phượng </t>
  </si>
  <si>
    <t xml:space="preserve">                                             Tổng số tiền (Viết bằng chữ):    Mười tám triệu hai trăm mười chín nghìn hai trăm ba mươi sáu đồng./.</t>
  </si>
  <si>
    <t xml:space="preserve"> Đơn vị: Trạm y tế xã Minh Tâm </t>
  </si>
  <si>
    <t>Phạm Thị Hường</t>
  </si>
  <si>
    <t xml:space="preserve">Nguyễn Hữu Thắng </t>
  </si>
  <si>
    <t xml:space="preserve">Lê Thị Kim Oanh </t>
  </si>
  <si>
    <t xml:space="preserve">Tống Thị Hòa </t>
  </si>
  <si>
    <t xml:space="preserve">Nguyễn Thị Son </t>
  </si>
  <si>
    <t>Nguyễn Thị Thủy</t>
  </si>
  <si>
    <t xml:space="preserve">                                             Tổng số tiền (Viết bằng chữ):    Bốn mươi mốt triệu bảy trăm năm mươi chín nghìn ba trăm sáu mươi đồng./.)</t>
  </si>
  <si>
    <t xml:space="preserve"> Đơn vị: Trạm y tế xã Thiệu Hòa  </t>
  </si>
  <si>
    <t xml:space="preserve">Lê  Văn Thủy </t>
  </si>
  <si>
    <t>Phạm Thị Tình</t>
  </si>
  <si>
    <t xml:space="preserve">Lê Thị Huyền </t>
  </si>
  <si>
    <t xml:space="preserve">Nguyễn Thị Chung </t>
  </si>
  <si>
    <t xml:space="preserve">                                             Tổng số tiền (Viết bằng chữ):    Ba mươi triệu sáu trăm bốn mươi bảy nghìn bốn trăm sáu mươi bảy đồng./.</t>
  </si>
  <si>
    <t xml:space="preserve"> Đơn vị: Trạm y tế xã Thiệu Viên   </t>
  </si>
  <si>
    <t xml:space="preserve">Nguyễn Thị Hương </t>
  </si>
  <si>
    <t xml:space="preserve">Đặng Thị Lan </t>
  </si>
  <si>
    <t xml:space="preserve">Nguyễn Thị Bình </t>
  </si>
  <si>
    <t xml:space="preserve">Lê Thị Liên </t>
  </si>
  <si>
    <t xml:space="preserve">                                             Tổng số tiền (Viết bằng chữ):    Ba mươi tư triệu hai trăm bảy mươi lăm nghìn không trăm hai mươi mốt đồng./.</t>
  </si>
  <si>
    <t xml:space="preserve"> Đơn vị: Trạm y tế xã Thiệu Lý</t>
  </si>
  <si>
    <t xml:space="preserve">Nguyễn Thăng Lưu </t>
  </si>
  <si>
    <t xml:space="preserve">Nguyễn Văn Đệ </t>
  </si>
  <si>
    <t>Phạm Thị Ngọc Thủy</t>
  </si>
  <si>
    <t xml:space="preserve">Tô Thị Thúy </t>
  </si>
  <si>
    <t xml:space="preserve">                                             Tổng số tiền (Viết bằng chữ):    Hai mươi tư triệu chín trăm linh năm nghìn một trăm hai mươi bảy đồng./.</t>
  </si>
  <si>
    <t xml:space="preserve">                                             Tổng số tiền (Viết bằng chữ):   Hai mươi sáu triệu bảy trăm sáu mươi chín nghìn không trăm bảy mươi hai đồng./.</t>
  </si>
  <si>
    <t xml:space="preserve"> Đơn vị: Trạm y tế xã Thiệu Trung</t>
  </si>
  <si>
    <t xml:space="preserve">Lê Duy Dụng </t>
  </si>
  <si>
    <t xml:space="preserve">Nguyễn Hữu Quý </t>
  </si>
  <si>
    <t xml:space="preserve">Lê Thị Huệ </t>
  </si>
  <si>
    <t>Nguyễn Thị Khánh Ly</t>
  </si>
  <si>
    <t xml:space="preserve">                                             Tổng số tiền (Viết bằng chữ):    Ba mươi triệu sáu trăm mười lăm nghìn tám trăm hai mươi ba đồng./.</t>
  </si>
  <si>
    <t xml:space="preserve">Nguyễn Thị Diên </t>
  </si>
  <si>
    <t xml:space="preserve">Phạm Thị Thông </t>
  </si>
  <si>
    <t xml:space="preserve">Phạm Văn Đồng </t>
  </si>
  <si>
    <t xml:space="preserve">Lê Thị Xinh </t>
  </si>
  <si>
    <t xml:space="preserve"> Đơn vị: Trạm y tế xã Tân Châu </t>
  </si>
  <si>
    <t xml:space="preserve">Hà Thị Ngọc </t>
  </si>
  <si>
    <t xml:space="preserve">Nguyễn Trọng Hào </t>
  </si>
  <si>
    <t xml:space="preserve">Lê Thị Hà Phương </t>
  </si>
  <si>
    <t xml:space="preserve">Lê Thị Thanh </t>
  </si>
  <si>
    <t xml:space="preserve">Trần Thị Minh </t>
  </si>
  <si>
    <t xml:space="preserve">Nguyễn Thị Bảo </t>
  </si>
  <si>
    <t xml:space="preserve">                                             Tổng số tiền (Viết bằng chữ):    Bốn mươi bảy triệu tám trăm mười sáu nghìn chín trăm tám mươi chín đồng./.</t>
  </si>
  <si>
    <t xml:space="preserve"> Đơn vị: Trạm y tế xã Thiệu Giao</t>
  </si>
  <si>
    <t xml:space="preserve">Nguyễn Thị Lệ </t>
  </si>
  <si>
    <t xml:space="preserve">Lê Thị Hiền </t>
  </si>
  <si>
    <t xml:space="preserve">Phan Văn Chính </t>
  </si>
  <si>
    <t xml:space="preserve">Lê Thị Đồng </t>
  </si>
  <si>
    <t xml:space="preserve">                                             Tổng số tiền (Viết bằng chữ):    Ba mươi hai triệu ba trăm ba mươi lăm nghìn bảy trăm ba mươi sáu đồng./.</t>
  </si>
  <si>
    <t xml:space="preserve"> Đơn vị: Trạm y tế xã Thiệu Ngọc </t>
  </si>
  <si>
    <t xml:space="preserve">Ngô Thị Lan </t>
  </si>
  <si>
    <t xml:space="preserve">Hoàng Thị Yến </t>
  </si>
  <si>
    <t xml:space="preserve">Lê Đình Tuấn </t>
  </si>
  <si>
    <t xml:space="preserve">                                             Tổng số tiền (Viết bằng chữ):    Hai mươi sáu triệu năm trăm mười bốn nghìn bảy trăm năm mươi bảy đồng./.</t>
  </si>
  <si>
    <t xml:space="preserve"> Đơn vị: Trạm y tế xã Thiệu Vũ</t>
  </si>
  <si>
    <t xml:space="preserve">Đàm Thị Thiệp </t>
  </si>
  <si>
    <t xml:space="preserve">Lê Minh Tiến </t>
  </si>
  <si>
    <t xml:space="preserve">Trịnh Thị Hồng Lan </t>
  </si>
  <si>
    <t xml:space="preserve">Đàm Thị Thơm </t>
  </si>
  <si>
    <t xml:space="preserve">                                             Tổng số tiền (Viết bằng chữ):    Hai mươi hai triệu bốn trăm năm mươi sáu nghìn năm trăm hai mươi tám đồng./.</t>
  </si>
  <si>
    <t xml:space="preserve"> Đơn vị: Trạm y tế xã Thiệu Tiến </t>
  </si>
  <si>
    <t xml:space="preserve">Đỗ Thị Tuyết </t>
  </si>
  <si>
    <t>Hoàng Thị Vân</t>
  </si>
  <si>
    <t xml:space="preserve">Dương Thị Huệ </t>
  </si>
  <si>
    <t xml:space="preserve">Hoàng Công Anh </t>
  </si>
  <si>
    <t xml:space="preserve">Trần Thị Dũng </t>
  </si>
  <si>
    <t xml:space="preserve">                                             Tổng số tiền (Viết bằng chữ):    Ba mươi hai triệu sáu trăm bốn mươi bốn nghìn năm trăm năm mươi hai đồng./.</t>
  </si>
  <si>
    <t xml:space="preserve"> Đơn vị: Trạm y tế xã Thiệu Thành </t>
  </si>
  <si>
    <t xml:space="preserve">Trần Thị Hân </t>
  </si>
  <si>
    <t xml:space="preserve">Nguyễn Thị Tuyến </t>
  </si>
  <si>
    <t xml:space="preserve">Nguyễn Thị Út </t>
  </si>
  <si>
    <t xml:space="preserve">Nguyễn Văn Hải </t>
  </si>
  <si>
    <t xml:space="preserve">                                             Tổng số tiền (Viết bằng chữ):    Hai mươi ba triệu sáu trăm mười bốn nghìn hai trăm năm mươi tám đồng./.</t>
  </si>
  <si>
    <t xml:space="preserve"> Đơn vị: Trạm y tế xã Thiệu Công </t>
  </si>
  <si>
    <t xml:space="preserve">                                             Tổng số tiền (Viết bằng chữ):    Hai mươi sáu triệu sáu trăm tám mươi chín nghìn năm trăm bảy mươi tư đồng./.</t>
  </si>
  <si>
    <t xml:space="preserve"> Đơn vị: Trạm y tế xã Thiệu Phúc</t>
  </si>
  <si>
    <t xml:space="preserve">Dương Thị Hiền </t>
  </si>
  <si>
    <t xml:space="preserve">Thiều Thị Phương </t>
  </si>
  <si>
    <t xml:space="preserve">Hoàng Văn Linh </t>
  </si>
  <si>
    <t xml:space="preserve">Nguyễn Thị Quý </t>
  </si>
  <si>
    <t xml:space="preserve">Trần Thị Thảo </t>
  </si>
  <si>
    <t xml:space="preserve">Nguyễn Thị Hằng </t>
  </si>
  <si>
    <t xml:space="preserve">Cao Thị Hường </t>
  </si>
  <si>
    <t>Nguyễn Thị Thương</t>
  </si>
  <si>
    <t xml:space="preserve">                                             Tổng số tiền (Viết bằng chữ):    Hai mươi sáu triệu một trăm chín mươi bảy nghìn chín trăm hai mươi lăm đồng./.</t>
  </si>
  <si>
    <t xml:space="preserve"> Đơn vị: Trạm y tế xã Thiệu Phú</t>
  </si>
  <si>
    <t xml:space="preserve">                                             Tổng số tiền (Viết bằng chữ):    Hai mươi tám triệu bảy trăm chín mươi ba nghìn chín trăm bốn mươi hai đồng./.</t>
  </si>
  <si>
    <t xml:space="preserve">Trịnh Thị Sử </t>
  </si>
  <si>
    <t xml:space="preserve">Lê Thị Đoan </t>
  </si>
  <si>
    <t xml:space="preserve">Lê Thị Thủy </t>
  </si>
  <si>
    <t xml:space="preserve">Đặng Thị Thương </t>
  </si>
  <si>
    <t xml:space="preserve"> Đơn vị: Trạm y tế xã Thiệu Long</t>
  </si>
  <si>
    <t xml:space="preserve">                                             Tổng số tiền (Viết bằng chữ):    Hai mươi sáu triệu ba trăm chín mươi nghìn tám trăm tám mươi đồng./.</t>
  </si>
  <si>
    <t xml:space="preserve">Trương Hồng Thủy </t>
  </si>
  <si>
    <t xml:space="preserve">Phạm Thị Hiền </t>
  </si>
  <si>
    <t xml:space="preserve">Dương Thị Nê </t>
  </si>
  <si>
    <t xml:space="preserve">Hà  Thị Lê </t>
  </si>
  <si>
    <t xml:space="preserve"> Đơn vị: Trạm y tế thị trấn Thiệu Hóa </t>
  </si>
  <si>
    <t xml:space="preserve">Lê Thị Chi </t>
  </si>
  <si>
    <t xml:space="preserve">Lê Thị Xuân Ánh </t>
  </si>
  <si>
    <t xml:space="preserve">Dương Văn Dũng </t>
  </si>
  <si>
    <t xml:space="preserve">Nguyễn Thị Mạnh </t>
  </si>
  <si>
    <t xml:space="preserve">Hoàng Thị Oanh </t>
  </si>
  <si>
    <t xml:space="preserve">                                             Tổng số tiền (Viết bằng chữ):    Ba mươi bảy triệu hai trăm mười lăm nghìn sáu trăm năm mươi sáu đồng./.</t>
  </si>
  <si>
    <t xml:space="preserve"> Đơn vị: Trạm y tế xã Thiệu Duy</t>
  </si>
  <si>
    <t xml:space="preserve">Lê Như Thắng </t>
  </si>
  <si>
    <t xml:space="preserve">Đỗ Thị Nam </t>
  </si>
  <si>
    <t xml:space="preserve">Trần Tuấn Anh </t>
  </si>
  <si>
    <t xml:space="preserve">Lê Thị Nhung </t>
  </si>
  <si>
    <t xml:space="preserve">Đỗ Thị Gái </t>
  </si>
  <si>
    <t xml:space="preserve">                                             Tổng số tiền (Viết bằng chữ):    Ba mươi lăm triệu không trăm sáu mươi ba nghìn tám trăm hai mươi mốt đồng./.</t>
  </si>
  <si>
    <t xml:space="preserve">Trưởng trạm y tế thị trấn </t>
  </si>
  <si>
    <t xml:space="preserve"> Đơn vị: Trạm y tế xã Thiệu Giang</t>
  </si>
  <si>
    <t xml:space="preserve">Lê Quang Điện </t>
  </si>
  <si>
    <t xml:space="preserve">Lê Thị Cúc </t>
  </si>
  <si>
    <t xml:space="preserve">Nguyễn Thị Nhung </t>
  </si>
  <si>
    <t xml:space="preserve">Nguyễn Thanh Tâm </t>
  </si>
  <si>
    <t xml:space="preserve">Lê Như Bích </t>
  </si>
  <si>
    <t xml:space="preserve">                                             Tổng số tiền (Viết bằng chữ):    Ba mươi ba triệu một trăm sáu mươi ba nghìn hai trăm mười lăm đồng./.</t>
  </si>
  <si>
    <t xml:space="preserve"> Đơn vị: Trạm y tế xã Thiệu Hợp </t>
  </si>
  <si>
    <t xml:space="preserve">                                             Tổng số tiền (Viết bằng chữ):    Mười chín triệu tám trăm sáu mươi mốt nghìn hai trăm tám mươi ba đồng./.</t>
  </si>
  <si>
    <t xml:space="preserve"> Đơn vị: Trạm y tế xã Thiệu Quang</t>
  </si>
  <si>
    <t xml:space="preserve">Lê Thị Hằng </t>
  </si>
  <si>
    <t xml:space="preserve">Lê Thị Hà </t>
  </si>
  <si>
    <t xml:space="preserve">Nguyễn Thị Hà </t>
  </si>
  <si>
    <t xml:space="preserve">Phan Văn Hải </t>
  </si>
  <si>
    <t xml:space="preserve">Quản Văn Duẫn </t>
  </si>
  <si>
    <t xml:space="preserve">Lê Thị Mai Hạnh </t>
  </si>
  <si>
    <t xml:space="preserve">Đỗ Thị Phượng </t>
  </si>
  <si>
    <t xml:space="preserve">Trần Cảnh Thành </t>
  </si>
  <si>
    <t xml:space="preserve">                                             Tổng số tiền (Viết bằng chữ):    Hai mươi hai triệu không trăm bảy mươi nghìn sáu trăm mười tám đồng./.</t>
  </si>
  <si>
    <t xml:space="preserve"> Đơn vị: Trạm y tế xã Thiệu Thịnh </t>
  </si>
  <si>
    <t xml:space="preserve">Phạm Thị Thoa </t>
  </si>
  <si>
    <t xml:space="preserve">Nguyễn Trọng Phong </t>
  </si>
  <si>
    <t xml:space="preserve">Đặng Quốc Chung </t>
  </si>
  <si>
    <t xml:space="preserve">Nguyễn Thị Thông </t>
  </si>
  <si>
    <t xml:space="preserve">                                             Tổng số tiền (Viết bằng chữ):    Hai mươi chín triệu bảy trăm linh chín nghìn bảy trăm linh sáu đồng./.</t>
  </si>
  <si>
    <t xml:space="preserve">                                             Tổng số tiền (Viết bằng chữ):    Ba mươi tư triệu một trăm bốn mươi lăm nghìn bảy trăm bốn mươi mốt đồng./.</t>
  </si>
  <si>
    <t xml:space="preserve"> Đơn vị: Trạm y tế xã Thiệu Nguyên </t>
  </si>
  <si>
    <t>CB</t>
  </si>
  <si>
    <t>Lê Lương Khang</t>
  </si>
  <si>
    <t>Phạm Thị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</si>
</sst>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#,##0.0000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11"/>
      <color theme="1"/>
      <name val="Calibri"/>
      <family val="2"/>
      <scheme val="minor"/>
    </font>
    <font>
      <sz val="9"/>
      <name val=".VnTime"/>
      <family val="2"/>
    </font>
    <font>
      <b/>
      <i/>
      <sz val="9"/>
      <name val="Times New Roman"/>
      <family val="1"/>
    </font>
    <font>
      <sz val="8"/>
      <name val="Times New Roman"/>
      <family val="1"/>
    </font>
    <font>
      <b/>
      <sz val="8"/>
      <name val=".VnTime"/>
      <family val="2"/>
    </font>
    <font>
      <sz val="8"/>
      <name val=".VnTime"/>
      <family val="2"/>
    </font>
    <font>
      <sz val="8"/>
      <name val="Times New Roman"/>
      <family val="1"/>
      <charset val="163"/>
    </font>
    <font>
      <b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12"/>
      <name val="Times New Roman"/>
      <family val="1"/>
    </font>
    <font>
      <b/>
      <sz val="9"/>
      <name val="Calibri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59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64" fontId="8" fillId="0" borderId="0" xfId="1" applyNumberFormat="1" applyFont="1"/>
    <xf numFmtId="0" fontId="9" fillId="0" borderId="0" xfId="0" applyFont="1"/>
    <xf numFmtId="164" fontId="5" fillId="0" borderId="0" xfId="1" applyNumberFormat="1" applyFont="1"/>
    <xf numFmtId="164" fontId="4" fillId="0" borderId="2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11" fillId="0" borderId="2" xfId="0" applyFont="1" applyBorder="1"/>
    <xf numFmtId="164" fontId="4" fillId="0" borderId="0" xfId="1" applyNumberFormat="1" applyFont="1"/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15" fillId="0" borderId="7" xfId="0" applyFont="1" applyBorder="1"/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/>
    <xf numFmtId="9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16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5" fillId="0" borderId="8" xfId="0" applyFont="1" applyBorder="1"/>
    <xf numFmtId="0" fontId="15" fillId="0" borderId="2" xfId="0" applyNumberFormat="1" applyFont="1" applyBorder="1" applyAlignment="1">
      <alignment horizontal="right"/>
    </xf>
    <xf numFmtId="49" fontId="15" fillId="0" borderId="2" xfId="0" applyNumberFormat="1" applyFont="1" applyBorder="1"/>
    <xf numFmtId="0" fontId="16" fillId="0" borderId="2" xfId="0" applyFont="1" applyFill="1" applyBorder="1" applyAlignment="1">
      <alignment horizontal="center"/>
    </xf>
    <xf numFmtId="0" fontId="16" fillId="0" borderId="2" xfId="0" applyNumberFormat="1" applyFont="1" applyFill="1" applyBorder="1" applyAlignment="1">
      <alignment horizontal="right"/>
    </xf>
    <xf numFmtId="9" fontId="16" fillId="0" borderId="2" xfId="0" applyNumberFormat="1" applyFont="1" applyFill="1" applyBorder="1" applyAlignment="1">
      <alignment horizontal="center"/>
    </xf>
    <xf numFmtId="164" fontId="13" fillId="0" borderId="2" xfId="0" applyNumberFormat="1" applyFont="1" applyBorder="1" applyAlignment="1">
      <alignment horizontal="center" vertical="center"/>
    </xf>
    <xf numFmtId="43" fontId="16" fillId="0" borderId="2" xfId="1" applyFont="1" applyBorder="1" applyAlignment="1">
      <alignment horizontal="center" vertical="center"/>
    </xf>
    <xf numFmtId="9" fontId="16" fillId="0" borderId="2" xfId="2" applyFont="1" applyBorder="1" applyAlignment="1">
      <alignment horizontal="center" vertical="center"/>
    </xf>
    <xf numFmtId="9" fontId="16" fillId="0" borderId="2" xfId="1" applyNumberFormat="1" applyFont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2" xfId="1" applyNumberFormat="1" applyFont="1" applyBorder="1" applyAlignment="1">
      <alignment horizontal="center" vertical="center"/>
    </xf>
    <xf numFmtId="0" fontId="15" fillId="0" borderId="2" xfId="0" applyFont="1" applyFill="1" applyBorder="1"/>
    <xf numFmtId="0" fontId="15" fillId="0" borderId="2" xfId="0" applyFont="1" applyBorder="1" applyAlignment="1">
      <alignment horizontal="left"/>
    </xf>
    <xf numFmtId="2" fontId="15" fillId="0" borderId="2" xfId="0" applyNumberFormat="1" applyFont="1" applyBorder="1"/>
    <xf numFmtId="0" fontId="13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right"/>
    </xf>
    <xf numFmtId="4" fontId="16" fillId="0" borderId="2" xfId="0" applyNumberFormat="1" applyFont="1" applyFill="1" applyBorder="1" applyAlignment="1">
      <alignment horizontal="center"/>
    </xf>
    <xf numFmtId="9" fontId="16" fillId="0" borderId="2" xfId="2" applyFont="1" applyFill="1" applyBorder="1" applyAlignment="1">
      <alignment horizontal="center"/>
    </xf>
    <xf numFmtId="4" fontId="16" fillId="0" borderId="2" xfId="1" applyNumberFormat="1" applyFont="1" applyBorder="1" applyAlignment="1">
      <alignment horizontal="center" vertical="center"/>
    </xf>
    <xf numFmtId="0" fontId="14" fillId="0" borderId="2" xfId="0" applyFont="1" applyBorder="1"/>
    <xf numFmtId="2" fontId="15" fillId="0" borderId="2" xfId="0" applyNumberFormat="1" applyFont="1" applyBorder="1" applyAlignment="1">
      <alignment horizontal="right"/>
    </xf>
    <xf numFmtId="0" fontId="13" fillId="0" borderId="19" xfId="0" applyFont="1" applyBorder="1" applyAlignment="1">
      <alignment horizontal="center" vertical="center"/>
    </xf>
    <xf numFmtId="0" fontId="15" fillId="0" borderId="19" xfId="0" applyFont="1" applyBorder="1"/>
    <xf numFmtId="0" fontId="16" fillId="0" borderId="19" xfId="0" applyFont="1" applyFill="1" applyBorder="1" applyAlignment="1">
      <alignment horizontal="center"/>
    </xf>
    <xf numFmtId="0" fontId="16" fillId="0" borderId="19" xfId="0" applyNumberFormat="1" applyFont="1" applyFill="1" applyBorder="1" applyAlignment="1">
      <alignment horizontal="right"/>
    </xf>
    <xf numFmtId="9" fontId="16" fillId="0" borderId="19" xfId="0" applyNumberFormat="1" applyFont="1" applyFill="1" applyBorder="1" applyAlignment="1">
      <alignment horizontal="center"/>
    </xf>
    <xf numFmtId="43" fontId="16" fillId="0" borderId="19" xfId="1" applyFont="1" applyBorder="1" applyAlignment="1">
      <alignment horizontal="center" vertical="center"/>
    </xf>
    <xf numFmtId="164" fontId="16" fillId="0" borderId="19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6" fillId="0" borderId="3" xfId="0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right"/>
    </xf>
    <xf numFmtId="43" fontId="16" fillId="0" borderId="3" xfId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 wrapText="1"/>
    </xf>
    <xf numFmtId="165" fontId="17" fillId="0" borderId="1" xfId="1" applyNumberFormat="1" applyFont="1" applyBorder="1" applyAlignment="1">
      <alignment horizontal="center" vertical="center" wrapText="1"/>
    </xf>
    <xf numFmtId="166" fontId="17" fillId="0" borderId="1" xfId="1" applyNumberFormat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horizontal="center"/>
    </xf>
    <xf numFmtId="0" fontId="16" fillId="0" borderId="0" xfId="0" applyFont="1"/>
    <xf numFmtId="0" fontId="18" fillId="0" borderId="10" xfId="0" applyFont="1" applyBorder="1" applyAlignment="1">
      <alignment vertical="center"/>
    </xf>
    <xf numFmtId="0" fontId="13" fillId="0" borderId="0" xfId="0" applyFont="1"/>
    <xf numFmtId="0" fontId="16" fillId="0" borderId="0" xfId="0" applyFont="1" applyAlignment="1">
      <alignment horizontal="right" vertical="center"/>
    </xf>
    <xf numFmtId="164" fontId="16" fillId="0" borderId="0" xfId="1" applyNumberFormat="1" applyFont="1"/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8" xfId="0" applyFont="1" applyBorder="1"/>
    <xf numFmtId="0" fontId="16" fillId="0" borderId="2" xfId="0" applyFont="1" applyFill="1" applyBorder="1"/>
    <xf numFmtId="0" fontId="16" fillId="0" borderId="2" xfId="0" applyFont="1" applyBorder="1" applyAlignment="1">
      <alignment horizontal="left"/>
    </xf>
    <xf numFmtId="0" fontId="16" fillId="0" borderId="19" xfId="0" applyFont="1" applyBorder="1"/>
    <xf numFmtId="0" fontId="16" fillId="0" borderId="3" xfId="0" applyFont="1" applyBorder="1"/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9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center" vertical="center" wrapText="1"/>
    </xf>
    <xf numFmtId="164" fontId="6" fillId="0" borderId="15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164" fontId="9" fillId="0" borderId="0" xfId="1" applyNumberFormat="1" applyFont="1"/>
    <xf numFmtId="0" fontId="9" fillId="0" borderId="0" xfId="0" applyFont="1" applyAlignment="1"/>
    <xf numFmtId="0" fontId="20" fillId="0" borderId="0" xfId="0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10" zoomScale="130" zoomScaleNormal="130" workbookViewId="0">
      <selection activeCell="A18" sqref="A18:XFD18"/>
    </sheetView>
  </sheetViews>
  <sheetFormatPr defaultRowHeight="23.1" customHeight="1" x14ac:dyDescent="0.2"/>
  <cols>
    <col min="1" max="1" width="5" style="12" customWidth="1"/>
    <col min="2" max="2" width="13.425781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" style="18" customWidth="1"/>
    <col min="14" max="14" width="10.570312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8.7109375" style="12" customWidth="1"/>
    <col min="20" max="16384" width="9.140625" style="12"/>
  </cols>
  <sheetData>
    <row r="1" spans="1:19" ht="23.1" customHeight="1" x14ac:dyDescent="0.2">
      <c r="A1" s="146" t="s">
        <v>182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</row>
    <row r="5" spans="1:19" ht="29.25" customHeight="1" x14ac:dyDescent="0.2">
      <c r="A5" s="132" t="s">
        <v>0</v>
      </c>
      <c r="B5" s="132" t="s">
        <v>1</v>
      </c>
      <c r="C5" s="132" t="s">
        <v>2</v>
      </c>
      <c r="D5" s="135" t="s">
        <v>3</v>
      </c>
      <c r="E5" s="136"/>
      <c r="F5" s="136"/>
      <c r="G5" s="136"/>
      <c r="H5" s="136"/>
      <c r="I5" s="136"/>
      <c r="J5" s="136"/>
      <c r="K5" s="137"/>
      <c r="L5" s="138" t="s">
        <v>22</v>
      </c>
      <c r="M5" s="141" t="s">
        <v>142</v>
      </c>
      <c r="N5" s="142"/>
      <c r="O5" s="135" t="s">
        <v>4</v>
      </c>
      <c r="P5" s="136"/>
      <c r="Q5" s="107"/>
      <c r="R5" s="132" t="s">
        <v>5</v>
      </c>
      <c r="S5" s="132" t="s">
        <v>185</v>
      </c>
    </row>
    <row r="6" spans="1:19" ht="23.1" customHeight="1" x14ac:dyDescent="0.2">
      <c r="A6" s="133"/>
      <c r="B6" s="133"/>
      <c r="C6" s="133"/>
      <c r="D6" s="132" t="s">
        <v>6</v>
      </c>
      <c r="E6" s="132" t="s">
        <v>7</v>
      </c>
      <c r="F6" s="20"/>
      <c r="G6" s="106"/>
      <c r="H6" s="136"/>
      <c r="I6" s="137"/>
      <c r="J6" s="132" t="s">
        <v>8</v>
      </c>
      <c r="K6" s="132" t="s">
        <v>177</v>
      </c>
      <c r="L6" s="139"/>
      <c r="M6" s="143"/>
      <c r="N6" s="144"/>
      <c r="O6" s="132" t="s">
        <v>9</v>
      </c>
      <c r="P6" s="132" t="s">
        <v>10</v>
      </c>
      <c r="Q6" s="104"/>
      <c r="R6" s="133"/>
      <c r="S6" s="133"/>
    </row>
    <row r="7" spans="1:19" ht="35.25" customHeight="1" x14ac:dyDescent="0.2">
      <c r="A7" s="134"/>
      <c r="B7" s="134"/>
      <c r="C7" s="134"/>
      <c r="D7" s="134"/>
      <c r="E7" s="134"/>
      <c r="F7" s="20" t="s">
        <v>23</v>
      </c>
      <c r="G7" s="20" t="s">
        <v>152</v>
      </c>
      <c r="H7" s="20" t="s">
        <v>27</v>
      </c>
      <c r="I7" s="20" t="s">
        <v>18</v>
      </c>
      <c r="J7" s="134"/>
      <c r="K7" s="134"/>
      <c r="L7" s="140"/>
      <c r="M7" s="108" t="s">
        <v>143</v>
      </c>
      <c r="N7" s="108" t="s">
        <v>144</v>
      </c>
      <c r="O7" s="134"/>
      <c r="P7" s="134"/>
      <c r="Q7" s="105" t="s">
        <v>25</v>
      </c>
      <c r="R7" s="134"/>
      <c r="S7" s="134"/>
    </row>
    <row r="8" spans="1:19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19</v>
      </c>
      <c r="J8" s="26" t="s">
        <v>20</v>
      </c>
      <c r="K8" s="27" t="s">
        <v>146</v>
      </c>
      <c r="L8" s="26" t="s">
        <v>21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</row>
    <row r="9" spans="1:19" ht="20.100000000000001" customHeight="1" x14ac:dyDescent="0.2">
      <c r="A9" s="31">
        <v>1</v>
      </c>
      <c r="B9" s="126" t="s">
        <v>187</v>
      </c>
      <c r="C9" s="31" t="s">
        <v>338</v>
      </c>
      <c r="D9" s="32">
        <v>2.1</v>
      </c>
      <c r="E9" s="31"/>
      <c r="F9" s="31"/>
      <c r="G9" s="31"/>
      <c r="H9" s="33"/>
      <c r="I9" s="34"/>
      <c r="J9" s="35">
        <f>D9</f>
        <v>2.1</v>
      </c>
      <c r="K9" s="36">
        <f>J9*1490000</f>
        <v>3129000</v>
      </c>
      <c r="L9" s="31"/>
      <c r="M9" s="37"/>
      <c r="N9" s="38">
        <f>(D9+E9+I9+G9)*1490000*40%</f>
        <v>1251600</v>
      </c>
      <c r="O9" s="38">
        <f>(D9+E9+I9+G9)*1490000*8%</f>
        <v>250320</v>
      </c>
      <c r="P9" s="38">
        <f>(D9+E9+I9+G9)*1.5%*1490000</f>
        <v>46935</v>
      </c>
      <c r="Q9" s="38">
        <f>(D9+E9+I9+G9)*1490000*1%</f>
        <v>31290</v>
      </c>
      <c r="R9" s="36">
        <f>K9+M9+N9-O9-P9-Q9</f>
        <v>4052055</v>
      </c>
      <c r="S9" s="31"/>
    </row>
    <row r="10" spans="1:19" ht="20.100000000000001" customHeight="1" x14ac:dyDescent="0.2">
      <c r="A10" s="31">
        <v>2</v>
      </c>
      <c r="B10" s="126" t="s">
        <v>188</v>
      </c>
      <c r="C10" s="31" t="s">
        <v>338</v>
      </c>
      <c r="D10" s="32">
        <v>4.0599999999999996</v>
      </c>
      <c r="E10" s="31"/>
      <c r="F10" s="31"/>
      <c r="G10" s="31"/>
      <c r="H10" s="33">
        <v>0.09</v>
      </c>
      <c r="I10" s="34">
        <f t="shared" ref="I10" si="0">D10*H10</f>
        <v>0.36539999999999995</v>
      </c>
      <c r="J10" s="35">
        <f t="shared" ref="J10" si="1">I10+E10+D10</f>
        <v>4.4253999999999998</v>
      </c>
      <c r="K10" s="36">
        <f t="shared" ref="K10" si="2">J10*1490000</f>
        <v>6593846</v>
      </c>
      <c r="L10" s="31"/>
      <c r="M10" s="31"/>
      <c r="N10" s="38">
        <f>(D10+E10+I10+G10)*1490000*40%</f>
        <v>2637538.4000000004</v>
      </c>
      <c r="O10" s="38">
        <f>(D10+E10+I10+G10)*1490000*8%</f>
        <v>527507.68000000005</v>
      </c>
      <c r="P10" s="38">
        <f>(D10+E10+I10+G10)*1.5%*1490000</f>
        <v>98907.689999999988</v>
      </c>
      <c r="Q10" s="38">
        <f>(D10+E10+I10+G10)*1490000*1%</f>
        <v>65938.460000000006</v>
      </c>
      <c r="R10" s="36">
        <f>K10+M10+N10-O10-P10-Q10</f>
        <v>8539030.5700000003</v>
      </c>
      <c r="S10" s="31"/>
    </row>
    <row r="11" spans="1:19" ht="20.100000000000001" customHeight="1" x14ac:dyDescent="0.2">
      <c r="A11" s="31">
        <v>3</v>
      </c>
      <c r="B11" s="126" t="s">
        <v>189</v>
      </c>
      <c r="C11" s="31" t="s">
        <v>338</v>
      </c>
      <c r="D11" s="32">
        <v>4.58</v>
      </c>
      <c r="E11" s="31"/>
      <c r="F11" s="31"/>
      <c r="G11" s="31"/>
      <c r="H11" s="33"/>
      <c r="I11" s="34"/>
      <c r="J11" s="35">
        <f>I11+E11+D11</f>
        <v>4.58</v>
      </c>
      <c r="K11" s="36">
        <f>J11*1490000</f>
        <v>6824200</v>
      </c>
      <c r="L11" s="31"/>
      <c r="M11" s="37">
        <v>149000</v>
      </c>
      <c r="N11" s="38">
        <f>(D11+E11+I11+G11)*1490000*40%</f>
        <v>2729680</v>
      </c>
      <c r="O11" s="38">
        <f>(D11+E11+I11+G11)*1490000*8%</f>
        <v>545936</v>
      </c>
      <c r="P11" s="38">
        <f>(D11+E11+I11+G11)*1.5%*1490000</f>
        <v>102363</v>
      </c>
      <c r="Q11" s="38">
        <f>(D11+E11+I11+G11)*1490000*1%</f>
        <v>68242</v>
      </c>
      <c r="R11" s="36">
        <f>K11+M11+N11-O11-P11-Q11</f>
        <v>8986339</v>
      </c>
      <c r="S11" s="31"/>
    </row>
    <row r="12" spans="1:19" ht="20.100000000000001" customHeight="1" x14ac:dyDescent="0.2">
      <c r="A12" s="31">
        <v>4</v>
      </c>
      <c r="B12" s="126" t="s">
        <v>190</v>
      </c>
      <c r="C12" s="31" t="s">
        <v>159</v>
      </c>
      <c r="D12" s="32">
        <v>3.66</v>
      </c>
      <c r="E12" s="31">
        <v>0.2</v>
      </c>
      <c r="F12" s="31"/>
      <c r="G12" s="31"/>
      <c r="H12" s="31"/>
      <c r="I12" s="34"/>
      <c r="J12" s="35">
        <f>I12+E12+D12</f>
        <v>3.8600000000000003</v>
      </c>
      <c r="K12" s="36">
        <f t="shared" ref="K12" si="3">J12*1490000</f>
        <v>5751400.0000000009</v>
      </c>
      <c r="L12" s="31"/>
      <c r="M12" s="31"/>
      <c r="N12" s="38">
        <f>(D12+E12+I12+G12)*1490000*40%</f>
        <v>2300560.0000000005</v>
      </c>
      <c r="O12" s="38">
        <f>(D12+E12+I12+G12)*1490000*8%</f>
        <v>460112.00000000006</v>
      </c>
      <c r="P12" s="38">
        <f>(D12+E12+I12+G12)*1.5%*1490000</f>
        <v>86271</v>
      </c>
      <c r="Q12" s="38">
        <f>(D12+E12+I12+G12)*1490000*1%</f>
        <v>57514.000000000007</v>
      </c>
      <c r="R12" s="36">
        <f>K12+M12+N12-O12-P12-Q12</f>
        <v>7448063.0000000019</v>
      </c>
      <c r="S12" s="31"/>
    </row>
    <row r="13" spans="1:19" ht="21.95" customHeight="1" x14ac:dyDescent="0.2">
      <c r="A13" s="77"/>
      <c r="B13" s="77" t="s">
        <v>11</v>
      </c>
      <c r="C13" s="77"/>
      <c r="D13" s="78">
        <f>SUM(D9:D12)</f>
        <v>14.4</v>
      </c>
      <c r="E13" s="78">
        <f>SUM(E9:E12)</f>
        <v>0.2</v>
      </c>
      <c r="F13" s="78">
        <f>SUM(F9:F12)</f>
        <v>0</v>
      </c>
      <c r="G13" s="78"/>
      <c r="H13" s="78"/>
      <c r="I13" s="79">
        <f>SUM(I9:I12)</f>
        <v>0.36539999999999995</v>
      </c>
      <c r="J13" s="80">
        <f>SUM(J9:J12)</f>
        <v>14.965399999999999</v>
      </c>
      <c r="K13" s="77">
        <f>SUM(K9:K12)</f>
        <v>22298446</v>
      </c>
      <c r="L13" s="81"/>
      <c r="M13" s="77">
        <f t="shared" ref="M13:R13" si="4">SUM(M9:M12)</f>
        <v>149000</v>
      </c>
      <c r="N13" s="77">
        <f t="shared" si="4"/>
        <v>8919378.4000000004</v>
      </c>
      <c r="O13" s="77">
        <f t="shared" si="4"/>
        <v>1783875.6800000002</v>
      </c>
      <c r="P13" s="77">
        <f t="shared" si="4"/>
        <v>334476.69</v>
      </c>
      <c r="Q13" s="77">
        <f t="shared" si="4"/>
        <v>222984.46000000002</v>
      </c>
      <c r="R13" s="77">
        <f t="shared" si="4"/>
        <v>29025487.57</v>
      </c>
      <c r="S13" s="77"/>
    </row>
    <row r="14" spans="1:19" ht="23.1" customHeight="1" x14ac:dyDescent="0.2">
      <c r="A14" s="82"/>
      <c r="B14" s="83" t="s">
        <v>186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</row>
    <row r="15" spans="1:19" ht="18.75" customHeight="1" x14ac:dyDescent="0.2">
      <c r="A15" s="82"/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6"/>
      <c r="M15" s="86"/>
      <c r="N15" s="86"/>
      <c r="O15" s="110"/>
      <c r="P15" s="147" t="s">
        <v>165</v>
      </c>
      <c r="Q15" s="147"/>
      <c r="R15" s="147"/>
      <c r="S15" s="87"/>
    </row>
    <row r="16" spans="1:19" ht="23.1" customHeight="1" x14ac:dyDescent="0.2">
      <c r="A16" s="82"/>
      <c r="B16" s="148" t="s">
        <v>183</v>
      </c>
      <c r="C16" s="148"/>
      <c r="D16" s="148"/>
      <c r="E16" s="82"/>
      <c r="F16" s="82"/>
      <c r="G16" s="82"/>
      <c r="H16" s="149" t="s">
        <v>184</v>
      </c>
      <c r="I16" s="149"/>
      <c r="J16" s="149"/>
      <c r="K16" s="149"/>
      <c r="L16" s="149"/>
      <c r="M16" s="112"/>
      <c r="N16" s="112"/>
      <c r="O16" s="111"/>
      <c r="P16" s="148" t="s">
        <v>17</v>
      </c>
      <c r="Q16" s="148"/>
      <c r="R16" s="148"/>
      <c r="S16" s="13"/>
    </row>
    <row r="17" spans="1:19" ht="23.1" customHeight="1" x14ac:dyDescent="0.2">
      <c r="A17" s="11"/>
      <c r="B17" s="150"/>
      <c r="C17" s="150"/>
      <c r="D17" s="150"/>
      <c r="E17" s="11"/>
      <c r="F17" s="11"/>
      <c r="G17" s="11"/>
      <c r="H17" s="151"/>
      <c r="I17" s="151"/>
      <c r="J17" s="151"/>
      <c r="K17" s="151"/>
      <c r="L17" s="151"/>
      <c r="M17" s="113"/>
      <c r="N17" s="113"/>
      <c r="O17" s="103"/>
      <c r="P17" s="150"/>
      <c r="Q17" s="150"/>
      <c r="R17" s="150"/>
      <c r="S17" s="102"/>
    </row>
    <row r="18" spans="1:19" s="158" customFormat="1" ht="23.1" customHeight="1" x14ac:dyDescent="0.2">
      <c r="A18" s="17"/>
      <c r="B18" s="145" t="s">
        <v>340</v>
      </c>
      <c r="C18" s="145"/>
      <c r="D18" s="145"/>
      <c r="E18" s="17"/>
      <c r="F18" s="17"/>
      <c r="G18" s="17"/>
      <c r="H18" s="17"/>
      <c r="I18" s="17"/>
      <c r="J18" s="17"/>
      <c r="K18" s="17"/>
      <c r="L18" s="156"/>
      <c r="M18" s="156"/>
      <c r="N18" s="156"/>
      <c r="O18" s="157"/>
      <c r="P18" s="145" t="s">
        <v>339</v>
      </c>
      <c r="Q18" s="145"/>
      <c r="R18" s="145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45"/>
      <c r="C21" s="145"/>
      <c r="D21" s="145"/>
      <c r="E21" s="17"/>
      <c r="F21" s="17"/>
      <c r="G21" s="17"/>
      <c r="H21" s="145"/>
      <c r="I21" s="145"/>
      <c r="J21" s="145"/>
      <c r="K21" s="145"/>
      <c r="L21" s="145"/>
      <c r="M21" s="109"/>
      <c r="N21" s="109"/>
      <c r="O21" s="109"/>
      <c r="P21" s="145"/>
      <c r="Q21" s="145"/>
      <c r="R21" s="145"/>
      <c r="S21" s="109"/>
    </row>
    <row r="33" spans="1:19" ht="20.100000000000001" customHeight="1" x14ac:dyDescent="0.2">
      <c r="A33" s="7">
        <v>86</v>
      </c>
      <c r="B33" s="22" t="s">
        <v>123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P18:R18"/>
    <mergeCell ref="B18:D18"/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5:P5"/>
    <mergeCell ref="R5:R7"/>
    <mergeCell ref="A2:R2"/>
    <mergeCell ref="A3:R3"/>
    <mergeCell ref="A5:A7"/>
    <mergeCell ref="S5:S7"/>
    <mergeCell ref="D6:D7"/>
    <mergeCell ref="E6:E7"/>
    <mergeCell ref="H6:I6"/>
    <mergeCell ref="J6:J7"/>
    <mergeCell ref="K6:K7"/>
    <mergeCell ref="O6:O7"/>
    <mergeCell ref="P6:P7"/>
    <mergeCell ref="B5:B7"/>
    <mergeCell ref="C5:C7"/>
    <mergeCell ref="D5:K5"/>
    <mergeCell ref="L5:L7"/>
    <mergeCell ref="M5:N6"/>
  </mergeCells>
  <pageMargins left="0.24" right="0.17" top="0.55000000000000004" bottom="0.43" header="0.83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A18" sqref="A18:XFD18"/>
    </sheetView>
  </sheetViews>
  <sheetFormatPr defaultRowHeight="23.1" customHeight="1" x14ac:dyDescent="0.2"/>
  <cols>
    <col min="1" max="1" width="3.7109375" style="12" customWidth="1"/>
    <col min="2" max="2" width="14.28515625" style="12" customWidth="1"/>
    <col min="3" max="3" width="7.8554687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6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191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</row>
    <row r="5" spans="1:19" ht="29.25" customHeight="1" x14ac:dyDescent="0.2">
      <c r="A5" s="132" t="s">
        <v>0</v>
      </c>
      <c r="B5" s="132" t="s">
        <v>1</v>
      </c>
      <c r="C5" s="132" t="s">
        <v>2</v>
      </c>
      <c r="D5" s="135" t="s">
        <v>3</v>
      </c>
      <c r="E5" s="136"/>
      <c r="F5" s="136"/>
      <c r="G5" s="136"/>
      <c r="H5" s="136"/>
      <c r="I5" s="136"/>
      <c r="J5" s="136"/>
      <c r="K5" s="137"/>
      <c r="L5" s="138" t="s">
        <v>22</v>
      </c>
      <c r="M5" s="141" t="s">
        <v>142</v>
      </c>
      <c r="N5" s="142"/>
      <c r="O5" s="135" t="s">
        <v>4</v>
      </c>
      <c r="P5" s="136"/>
      <c r="Q5" s="107"/>
      <c r="R5" s="132" t="s">
        <v>5</v>
      </c>
      <c r="S5" s="132" t="s">
        <v>185</v>
      </c>
    </row>
    <row r="6" spans="1:19" ht="23.1" customHeight="1" x14ac:dyDescent="0.2">
      <c r="A6" s="133"/>
      <c r="B6" s="133"/>
      <c r="C6" s="133"/>
      <c r="D6" s="132" t="s">
        <v>6</v>
      </c>
      <c r="E6" s="132" t="s">
        <v>7</v>
      </c>
      <c r="F6" s="20"/>
      <c r="G6" s="106"/>
      <c r="H6" s="136"/>
      <c r="I6" s="137"/>
      <c r="J6" s="132" t="s">
        <v>8</v>
      </c>
      <c r="K6" s="132" t="s">
        <v>177</v>
      </c>
      <c r="L6" s="139"/>
      <c r="M6" s="143"/>
      <c r="N6" s="144"/>
      <c r="O6" s="132" t="s">
        <v>9</v>
      </c>
      <c r="P6" s="132" t="s">
        <v>10</v>
      </c>
      <c r="Q6" s="104"/>
      <c r="R6" s="133"/>
      <c r="S6" s="133"/>
    </row>
    <row r="7" spans="1:19" ht="35.25" customHeight="1" x14ac:dyDescent="0.2">
      <c r="A7" s="134"/>
      <c r="B7" s="134"/>
      <c r="C7" s="134"/>
      <c r="D7" s="134"/>
      <c r="E7" s="134"/>
      <c r="F7" s="20" t="s">
        <v>23</v>
      </c>
      <c r="G7" s="20" t="s">
        <v>152</v>
      </c>
      <c r="H7" s="20" t="s">
        <v>27</v>
      </c>
      <c r="I7" s="20" t="s">
        <v>18</v>
      </c>
      <c r="J7" s="134"/>
      <c r="K7" s="134"/>
      <c r="L7" s="140"/>
      <c r="M7" s="108" t="s">
        <v>143</v>
      </c>
      <c r="N7" s="108" t="s">
        <v>144</v>
      </c>
      <c r="O7" s="134"/>
      <c r="P7" s="134"/>
      <c r="Q7" s="105" t="s">
        <v>25</v>
      </c>
      <c r="R7" s="134"/>
      <c r="S7" s="134"/>
    </row>
    <row r="8" spans="1:19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19</v>
      </c>
      <c r="J8" s="26" t="s">
        <v>20</v>
      </c>
      <c r="K8" s="27" t="s">
        <v>146</v>
      </c>
      <c r="L8" s="26" t="s">
        <v>21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</row>
    <row r="9" spans="1:19" ht="20.100000000000001" customHeight="1" x14ac:dyDescent="0.2">
      <c r="A9" s="31">
        <v>1</v>
      </c>
      <c r="B9" s="126" t="s">
        <v>192</v>
      </c>
      <c r="C9" s="31" t="s">
        <v>159</v>
      </c>
      <c r="D9" s="32">
        <v>2.66</v>
      </c>
      <c r="E9" s="31">
        <v>0.2</v>
      </c>
      <c r="F9" s="31"/>
      <c r="G9" s="31"/>
      <c r="H9" s="31"/>
      <c r="I9" s="34"/>
      <c r="J9" s="35">
        <f>I9+E9+D9</f>
        <v>2.8600000000000003</v>
      </c>
      <c r="K9" s="36">
        <f>J9*1490000</f>
        <v>4261400.0000000009</v>
      </c>
      <c r="L9" s="31"/>
      <c r="M9" s="31"/>
      <c r="N9" s="38">
        <f t="shared" ref="N9:N12" si="0">(D9+E9+I9+G9)*1490000*40%</f>
        <v>1704560.0000000005</v>
      </c>
      <c r="O9" s="38">
        <f t="shared" ref="O9:O12" si="1">(D9+E9+I9+G9)*1490000*8%</f>
        <v>340912.00000000006</v>
      </c>
      <c r="P9" s="38">
        <f t="shared" ref="P9:P12" si="2">(D9+E9+I9+G9)*1.5%*1490000</f>
        <v>63921</v>
      </c>
      <c r="Q9" s="38">
        <f t="shared" ref="Q9:Q12" si="3">(D9+E9+I9+G9)*1490000*1%</f>
        <v>42614.000000000007</v>
      </c>
      <c r="R9" s="36">
        <f>K9+M9+N9-O9-P9-Q9</f>
        <v>5518513.0000000019</v>
      </c>
      <c r="S9" s="31"/>
    </row>
    <row r="10" spans="1:19" ht="20.100000000000001" customHeight="1" x14ac:dyDescent="0.2">
      <c r="A10" s="31">
        <v>2</v>
      </c>
      <c r="B10" s="126" t="s">
        <v>193</v>
      </c>
      <c r="C10" s="31" t="s">
        <v>338</v>
      </c>
      <c r="D10" s="32">
        <v>1.7849999999999999</v>
      </c>
      <c r="E10" s="31"/>
      <c r="F10" s="31"/>
      <c r="G10" s="31"/>
      <c r="H10" s="31"/>
      <c r="I10" s="34"/>
      <c r="J10" s="35">
        <f>D10</f>
        <v>1.7849999999999999</v>
      </c>
      <c r="K10" s="36">
        <f>J10*1490000</f>
        <v>2659650</v>
      </c>
      <c r="L10" s="31"/>
      <c r="M10" s="31"/>
      <c r="N10" s="38">
        <f t="shared" si="0"/>
        <v>1063860</v>
      </c>
      <c r="O10" s="38">
        <f t="shared" si="1"/>
        <v>212772</v>
      </c>
      <c r="P10" s="38">
        <f t="shared" si="2"/>
        <v>39894.749999999993</v>
      </c>
      <c r="Q10" s="38">
        <f t="shared" si="3"/>
        <v>26596.5</v>
      </c>
      <c r="R10" s="36">
        <f>K10+M10+N10-O10-P10-Q10</f>
        <v>3444246.75</v>
      </c>
      <c r="S10" s="31"/>
    </row>
    <row r="11" spans="1:19" ht="20.100000000000001" customHeight="1" x14ac:dyDescent="0.2">
      <c r="A11" s="31">
        <v>3</v>
      </c>
      <c r="B11" s="126" t="s">
        <v>194</v>
      </c>
      <c r="C11" s="31" t="s">
        <v>338</v>
      </c>
      <c r="D11" s="32">
        <v>1.86</v>
      </c>
      <c r="E11" s="31"/>
      <c r="F11" s="31"/>
      <c r="G11" s="31"/>
      <c r="H11" s="31"/>
      <c r="I11" s="34"/>
      <c r="J11" s="35">
        <f>I11+E11+D11</f>
        <v>1.86</v>
      </c>
      <c r="K11" s="36">
        <f>J11*1490000</f>
        <v>2771400</v>
      </c>
      <c r="L11" s="31"/>
      <c r="M11" s="31"/>
      <c r="N11" s="38">
        <f t="shared" si="0"/>
        <v>1108560</v>
      </c>
      <c r="O11" s="38">
        <f t="shared" si="1"/>
        <v>221712</v>
      </c>
      <c r="P11" s="38">
        <f t="shared" si="2"/>
        <v>41571</v>
      </c>
      <c r="Q11" s="38">
        <f t="shared" si="3"/>
        <v>27714</v>
      </c>
      <c r="R11" s="36">
        <f>K11+M11+N11-O11-P11-Q11</f>
        <v>3588963</v>
      </c>
      <c r="S11" s="31"/>
    </row>
    <row r="12" spans="1:19" ht="20.100000000000001" customHeight="1" x14ac:dyDescent="0.2">
      <c r="A12" s="31">
        <v>4</v>
      </c>
      <c r="B12" s="126" t="s">
        <v>195</v>
      </c>
      <c r="C12" s="31" t="s">
        <v>338</v>
      </c>
      <c r="D12" s="32">
        <v>2.86</v>
      </c>
      <c r="E12" s="31"/>
      <c r="F12" s="31"/>
      <c r="G12" s="31"/>
      <c r="H12" s="31"/>
      <c r="I12" s="34"/>
      <c r="J12" s="35">
        <f>I12+E12+D12</f>
        <v>2.86</v>
      </c>
      <c r="K12" s="36">
        <f t="shared" ref="K12" si="4">J12*1490000</f>
        <v>4261400</v>
      </c>
      <c r="L12" s="31"/>
      <c r="M12" s="36">
        <v>149000</v>
      </c>
      <c r="N12" s="38">
        <f t="shared" si="0"/>
        <v>1704560</v>
      </c>
      <c r="O12" s="38">
        <f t="shared" si="1"/>
        <v>340912</v>
      </c>
      <c r="P12" s="38">
        <f t="shared" si="2"/>
        <v>63920.999999999993</v>
      </c>
      <c r="Q12" s="38">
        <f t="shared" si="3"/>
        <v>42614</v>
      </c>
      <c r="R12" s="36">
        <f>K12+M12+N12-O12-P12-Q12</f>
        <v>5667513</v>
      </c>
      <c r="S12" s="31"/>
    </row>
    <row r="13" spans="1:19" ht="21.95" customHeight="1" x14ac:dyDescent="0.2">
      <c r="A13" s="77"/>
      <c r="B13" s="77" t="s">
        <v>11</v>
      </c>
      <c r="C13" s="77"/>
      <c r="D13" s="78">
        <f>SUM(D9:D12)</f>
        <v>9.1650000000000009</v>
      </c>
      <c r="E13" s="78">
        <f>SUM(E9:E12)</f>
        <v>0.2</v>
      </c>
      <c r="F13" s="78">
        <f>SUM(F9:F12)</f>
        <v>0</v>
      </c>
      <c r="G13" s="78"/>
      <c r="H13" s="78"/>
      <c r="I13" s="79"/>
      <c r="J13" s="80">
        <f>SUM(J9:J12)</f>
        <v>9.3650000000000002</v>
      </c>
      <c r="K13" s="77">
        <f>SUM(K9:K12)</f>
        <v>13953850</v>
      </c>
      <c r="L13" s="81"/>
      <c r="M13" s="77">
        <f t="shared" ref="M13:R13" si="5">SUM(M9:M12)</f>
        <v>149000</v>
      </c>
      <c r="N13" s="77">
        <f t="shared" si="5"/>
        <v>5581540</v>
      </c>
      <c r="O13" s="77">
        <f t="shared" si="5"/>
        <v>1116308</v>
      </c>
      <c r="P13" s="77">
        <f t="shared" si="5"/>
        <v>209307.75</v>
      </c>
      <c r="Q13" s="77">
        <f t="shared" si="5"/>
        <v>139538.5</v>
      </c>
      <c r="R13" s="77">
        <f t="shared" si="5"/>
        <v>18219235.75</v>
      </c>
      <c r="S13" s="77"/>
    </row>
    <row r="14" spans="1:19" ht="23.1" customHeight="1" x14ac:dyDescent="0.2">
      <c r="A14" s="82"/>
      <c r="B14" s="83" t="s">
        <v>196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</row>
    <row r="15" spans="1:19" ht="18.75" customHeight="1" x14ac:dyDescent="0.2">
      <c r="A15" s="82"/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6"/>
      <c r="M15" s="86"/>
      <c r="N15" s="86"/>
      <c r="O15" s="110"/>
      <c r="P15" s="147" t="s">
        <v>165</v>
      </c>
      <c r="Q15" s="147"/>
      <c r="R15" s="147"/>
      <c r="S15" s="87"/>
    </row>
    <row r="16" spans="1:19" ht="23.1" customHeight="1" x14ac:dyDescent="0.2">
      <c r="A16" s="82"/>
      <c r="B16" s="148" t="s">
        <v>183</v>
      </c>
      <c r="C16" s="148"/>
      <c r="D16" s="148"/>
      <c r="E16" s="82"/>
      <c r="F16" s="82"/>
      <c r="G16" s="82"/>
      <c r="H16" s="149" t="s">
        <v>184</v>
      </c>
      <c r="I16" s="149"/>
      <c r="J16" s="149"/>
      <c r="K16" s="149"/>
      <c r="L16" s="149"/>
      <c r="M16" s="117"/>
      <c r="N16" s="117"/>
      <c r="O16" s="116"/>
      <c r="P16" s="148" t="s">
        <v>17</v>
      </c>
      <c r="Q16" s="148"/>
      <c r="R16" s="148"/>
      <c r="S16" s="13"/>
    </row>
    <row r="17" spans="1:19" ht="23.1" customHeight="1" x14ac:dyDescent="0.2">
      <c r="A17" s="11"/>
      <c r="B17" s="150"/>
      <c r="C17" s="150"/>
      <c r="D17" s="150"/>
      <c r="E17" s="11"/>
      <c r="F17" s="11"/>
      <c r="G17" s="11"/>
      <c r="H17" s="151"/>
      <c r="I17" s="151"/>
      <c r="J17" s="151"/>
      <c r="K17" s="151"/>
      <c r="L17" s="151"/>
      <c r="M17" s="113"/>
      <c r="N17" s="113"/>
      <c r="O17" s="103"/>
      <c r="P17" s="150"/>
      <c r="Q17" s="150"/>
      <c r="R17" s="150"/>
      <c r="S17" s="102"/>
    </row>
    <row r="18" spans="1:19" s="158" customFormat="1" ht="23.1" customHeight="1" x14ac:dyDescent="0.2">
      <c r="A18" s="17"/>
      <c r="B18" s="145" t="s">
        <v>340</v>
      </c>
      <c r="C18" s="145"/>
      <c r="D18" s="145"/>
      <c r="E18" s="17"/>
      <c r="F18" s="17"/>
      <c r="G18" s="17"/>
      <c r="H18" s="17"/>
      <c r="I18" s="17"/>
      <c r="J18" s="17"/>
      <c r="K18" s="17"/>
      <c r="L18" s="156"/>
      <c r="M18" s="156"/>
      <c r="N18" s="156"/>
      <c r="O18" s="157"/>
      <c r="P18" s="145" t="s">
        <v>339</v>
      </c>
      <c r="Q18" s="145"/>
      <c r="R18" s="145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45"/>
      <c r="C21" s="145"/>
      <c r="D21" s="145"/>
      <c r="E21" s="17"/>
      <c r="F21" s="17"/>
      <c r="G21" s="17"/>
      <c r="H21" s="145"/>
      <c r="I21" s="145"/>
      <c r="J21" s="145"/>
      <c r="K21" s="145"/>
      <c r="L21" s="145"/>
      <c r="M21" s="109"/>
      <c r="N21" s="109"/>
      <c r="O21" s="109"/>
      <c r="P21" s="145"/>
      <c r="Q21" s="145"/>
      <c r="R21" s="145"/>
      <c r="S21" s="109"/>
    </row>
    <row r="33" spans="1:19" ht="20.100000000000001" customHeight="1" x14ac:dyDescent="0.2">
      <c r="A33" s="7">
        <v>86</v>
      </c>
      <c r="B33" s="22" t="s">
        <v>123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18:D18"/>
    <mergeCell ref="P18:R18"/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5:P5"/>
    <mergeCell ref="R5:R7"/>
    <mergeCell ref="A2:R2"/>
    <mergeCell ref="A3:R3"/>
    <mergeCell ref="A5:A7"/>
    <mergeCell ref="S5:S7"/>
    <mergeCell ref="D6:D7"/>
    <mergeCell ref="E6:E7"/>
    <mergeCell ref="H6:I6"/>
    <mergeCell ref="J6:J7"/>
    <mergeCell ref="K6:K7"/>
    <mergeCell ref="O6:O7"/>
    <mergeCell ref="P6:P7"/>
    <mergeCell ref="B5:B7"/>
    <mergeCell ref="C5:C7"/>
    <mergeCell ref="D5:K5"/>
    <mergeCell ref="L5:L7"/>
    <mergeCell ref="M5:N6"/>
  </mergeCells>
  <pageMargins left="0.24" right="0.17" top="0.55000000000000004" bottom="0.43" header="0.83" footer="0.34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opLeftCell="A4" zoomScale="130" zoomScaleNormal="130" workbookViewId="0">
      <selection activeCell="A21" sqref="A21:XFD2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197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3"/>
      <c r="B2" s="153"/>
      <c r="C2" s="153"/>
      <c r="D2" s="153"/>
      <c r="E2" s="153"/>
      <c r="F2" s="153"/>
      <c r="G2" s="101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</row>
    <row r="3" spans="1:19" ht="23.1" customHeight="1" x14ac:dyDescent="0.2">
      <c r="A3" s="152" t="s">
        <v>151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02"/>
    </row>
    <row r="4" spans="1:19" ht="23.1" customHeight="1" x14ac:dyDescent="0.2">
      <c r="A4" s="150" t="s">
        <v>180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24"/>
    </row>
    <row r="5" spans="1:19" ht="23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</row>
    <row r="6" spans="1:19" ht="29.25" customHeight="1" x14ac:dyDescent="0.2">
      <c r="A6" s="132" t="s">
        <v>0</v>
      </c>
      <c r="B6" s="132" t="s">
        <v>1</v>
      </c>
      <c r="C6" s="132" t="s">
        <v>2</v>
      </c>
      <c r="D6" s="135" t="s">
        <v>3</v>
      </c>
      <c r="E6" s="136"/>
      <c r="F6" s="136"/>
      <c r="G6" s="136"/>
      <c r="H6" s="136"/>
      <c r="I6" s="136"/>
      <c r="J6" s="136"/>
      <c r="K6" s="137"/>
      <c r="L6" s="138" t="s">
        <v>22</v>
      </c>
      <c r="M6" s="141" t="s">
        <v>142</v>
      </c>
      <c r="N6" s="142"/>
      <c r="O6" s="135" t="s">
        <v>4</v>
      </c>
      <c r="P6" s="136"/>
      <c r="Q6" s="107"/>
      <c r="R6" s="132" t="s">
        <v>5</v>
      </c>
      <c r="S6" s="132" t="s">
        <v>185</v>
      </c>
    </row>
    <row r="7" spans="1:19" ht="23.1" customHeight="1" x14ac:dyDescent="0.2">
      <c r="A7" s="133"/>
      <c r="B7" s="133"/>
      <c r="C7" s="133"/>
      <c r="D7" s="132" t="s">
        <v>6</v>
      </c>
      <c r="E7" s="132" t="s">
        <v>7</v>
      </c>
      <c r="F7" s="20"/>
      <c r="G7" s="106"/>
      <c r="H7" s="136"/>
      <c r="I7" s="137"/>
      <c r="J7" s="132" t="s">
        <v>8</v>
      </c>
      <c r="K7" s="132" t="s">
        <v>177</v>
      </c>
      <c r="L7" s="139"/>
      <c r="M7" s="143"/>
      <c r="N7" s="144"/>
      <c r="O7" s="132" t="s">
        <v>9</v>
      </c>
      <c r="P7" s="132" t="s">
        <v>10</v>
      </c>
      <c r="Q7" s="104"/>
      <c r="R7" s="133"/>
      <c r="S7" s="133"/>
    </row>
    <row r="8" spans="1:19" ht="35.25" customHeight="1" x14ac:dyDescent="0.2">
      <c r="A8" s="134"/>
      <c r="B8" s="134"/>
      <c r="C8" s="134"/>
      <c r="D8" s="134"/>
      <c r="E8" s="134"/>
      <c r="F8" s="20" t="s">
        <v>23</v>
      </c>
      <c r="G8" s="20" t="s">
        <v>152</v>
      </c>
      <c r="H8" s="20" t="s">
        <v>27</v>
      </c>
      <c r="I8" s="20" t="s">
        <v>18</v>
      </c>
      <c r="J8" s="134"/>
      <c r="K8" s="134"/>
      <c r="L8" s="140"/>
      <c r="M8" s="108" t="s">
        <v>143</v>
      </c>
      <c r="N8" s="108" t="s">
        <v>144</v>
      </c>
      <c r="O8" s="134"/>
      <c r="P8" s="134"/>
      <c r="Q8" s="105" t="s">
        <v>25</v>
      </c>
      <c r="R8" s="134"/>
      <c r="S8" s="134"/>
    </row>
    <row r="9" spans="1:19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19</v>
      </c>
      <c r="J9" s="26" t="s">
        <v>20</v>
      </c>
      <c r="K9" s="27" t="s">
        <v>146</v>
      </c>
      <c r="L9" s="26" t="s">
        <v>21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>
        <v>15</v>
      </c>
    </row>
    <row r="10" spans="1:19" ht="20.100000000000001" customHeight="1" x14ac:dyDescent="0.2">
      <c r="A10" s="31">
        <v>1</v>
      </c>
      <c r="B10" s="126" t="s">
        <v>198</v>
      </c>
      <c r="C10" s="31" t="s">
        <v>141</v>
      </c>
      <c r="D10" s="32">
        <v>4.9800000000000004</v>
      </c>
      <c r="E10" s="31">
        <v>0.2</v>
      </c>
      <c r="F10" s="31"/>
      <c r="G10" s="31"/>
      <c r="H10" s="31"/>
      <c r="I10" s="34"/>
      <c r="J10" s="35">
        <f t="shared" ref="J10:J15" si="0">I10+E10+D10</f>
        <v>5.1800000000000006</v>
      </c>
      <c r="K10" s="36">
        <f t="shared" ref="K10" si="1">J10*1490000</f>
        <v>7718200.0000000009</v>
      </c>
      <c r="L10" s="31"/>
      <c r="M10" s="31"/>
      <c r="N10" s="38">
        <f t="shared" ref="N10:N15" si="2">(D10+E10+I10+G10)*1490000*40%</f>
        <v>3087280.0000000005</v>
      </c>
      <c r="O10" s="38">
        <f t="shared" ref="O10:O15" si="3">(D10+E10+I10+G10)*1490000*8%</f>
        <v>617456.00000000012</v>
      </c>
      <c r="P10" s="38">
        <f t="shared" ref="P10:P15" si="4">(D10+E10+I10+G10)*1.5%*1490000</f>
        <v>115773.00000000001</v>
      </c>
      <c r="Q10" s="38">
        <f t="shared" ref="Q10:Q15" si="5">(D10+E10+I10+G10)*1490000*1%</f>
        <v>77182.000000000015</v>
      </c>
      <c r="R10" s="36">
        <f t="shared" ref="R10:R15" si="6">K10+M10+N10-O10-P10-Q10</f>
        <v>9995069.0000000019</v>
      </c>
      <c r="S10" s="31"/>
    </row>
    <row r="11" spans="1:19" ht="20.100000000000001" customHeight="1" x14ac:dyDescent="0.2">
      <c r="A11" s="31">
        <v>2</v>
      </c>
      <c r="B11" s="127" t="s">
        <v>199</v>
      </c>
      <c r="C11" s="31" t="s">
        <v>338</v>
      </c>
      <c r="D11" s="40">
        <v>2.66</v>
      </c>
      <c r="E11" s="31"/>
      <c r="F11" s="31"/>
      <c r="G11" s="31"/>
      <c r="H11" s="31"/>
      <c r="I11" s="34"/>
      <c r="J11" s="35">
        <f t="shared" si="0"/>
        <v>2.66</v>
      </c>
      <c r="K11" s="36">
        <f t="shared" ref="K11:K15" si="7">J11*1490000</f>
        <v>3963400</v>
      </c>
      <c r="L11" s="31"/>
      <c r="M11" s="31"/>
      <c r="N11" s="38">
        <f t="shared" si="2"/>
        <v>1585360</v>
      </c>
      <c r="O11" s="38">
        <f t="shared" si="3"/>
        <v>317072</v>
      </c>
      <c r="P11" s="38">
        <f t="shared" si="4"/>
        <v>59451</v>
      </c>
      <c r="Q11" s="38">
        <f t="shared" si="5"/>
        <v>39634</v>
      </c>
      <c r="R11" s="36">
        <f t="shared" si="6"/>
        <v>5132603</v>
      </c>
      <c r="S11" s="31"/>
    </row>
    <row r="12" spans="1:19" ht="20.100000000000001" customHeight="1" x14ac:dyDescent="0.2">
      <c r="A12" s="31">
        <v>3</v>
      </c>
      <c r="B12" s="127" t="s">
        <v>200</v>
      </c>
      <c r="C12" s="31" t="s">
        <v>338</v>
      </c>
      <c r="D12" s="40">
        <v>2.1</v>
      </c>
      <c r="E12" s="31"/>
      <c r="F12" s="31"/>
      <c r="G12" s="31"/>
      <c r="H12" s="31"/>
      <c r="I12" s="34"/>
      <c r="J12" s="35">
        <f t="shared" si="0"/>
        <v>2.1</v>
      </c>
      <c r="K12" s="36">
        <f t="shared" si="7"/>
        <v>3129000</v>
      </c>
      <c r="L12" s="31"/>
      <c r="M12" s="31"/>
      <c r="N12" s="38">
        <f t="shared" si="2"/>
        <v>1251600</v>
      </c>
      <c r="O12" s="38">
        <f t="shared" si="3"/>
        <v>250320</v>
      </c>
      <c r="P12" s="38">
        <f t="shared" si="4"/>
        <v>46935</v>
      </c>
      <c r="Q12" s="38">
        <f t="shared" si="5"/>
        <v>31290</v>
      </c>
      <c r="R12" s="36">
        <f t="shared" si="6"/>
        <v>4052055</v>
      </c>
      <c r="S12" s="31"/>
    </row>
    <row r="13" spans="1:19" ht="20.100000000000001" customHeight="1" x14ac:dyDescent="0.2">
      <c r="A13" s="31">
        <v>4</v>
      </c>
      <c r="B13" s="126" t="s">
        <v>201</v>
      </c>
      <c r="C13" s="31" t="s">
        <v>338</v>
      </c>
      <c r="D13" s="32">
        <v>2.66</v>
      </c>
      <c r="E13" s="31"/>
      <c r="F13" s="31"/>
      <c r="G13" s="31"/>
      <c r="H13" s="31"/>
      <c r="I13" s="34"/>
      <c r="J13" s="35">
        <f>I13+E13+D13</f>
        <v>2.66</v>
      </c>
      <c r="K13" s="36">
        <f>J13*1490000</f>
        <v>3963400</v>
      </c>
      <c r="L13" s="31"/>
      <c r="M13" s="37"/>
      <c r="N13" s="38">
        <f>(D13+E13+I13+G13)*1490000*40%</f>
        <v>1585360</v>
      </c>
      <c r="O13" s="38">
        <f>(D13+E13+I13+G13)*1490000*8%</f>
        <v>317072</v>
      </c>
      <c r="P13" s="38">
        <f>(D13+E13+I13+G13)*1.5%*1490000</f>
        <v>59451</v>
      </c>
      <c r="Q13" s="38">
        <f>(D13+E13+I13+G13)*1490000*1%</f>
        <v>39634</v>
      </c>
      <c r="R13" s="36">
        <f>K13+M13+N13-O13-P13-Q13</f>
        <v>5132603</v>
      </c>
      <c r="S13" s="31"/>
    </row>
    <row r="14" spans="1:19" ht="20.100000000000001" customHeight="1" x14ac:dyDescent="0.2">
      <c r="A14" s="31">
        <v>5</v>
      </c>
      <c r="B14" s="126" t="s">
        <v>202</v>
      </c>
      <c r="C14" s="31" t="s">
        <v>338</v>
      </c>
      <c r="D14" s="32">
        <v>4.0599999999999996</v>
      </c>
      <c r="E14" s="31"/>
      <c r="F14" s="31"/>
      <c r="G14" s="31"/>
      <c r="H14" s="33">
        <v>0.08</v>
      </c>
      <c r="I14" s="34">
        <f t="shared" ref="I14" si="8">D14*H14</f>
        <v>0.32479999999999998</v>
      </c>
      <c r="J14" s="35">
        <f t="shared" si="0"/>
        <v>4.3847999999999994</v>
      </c>
      <c r="K14" s="36">
        <f t="shared" si="7"/>
        <v>6533351.9999999991</v>
      </c>
      <c r="L14" s="31"/>
      <c r="M14" s="31"/>
      <c r="N14" s="38">
        <f t="shared" si="2"/>
        <v>2613340.7999999998</v>
      </c>
      <c r="O14" s="38">
        <f t="shared" si="3"/>
        <v>522668.15999999992</v>
      </c>
      <c r="P14" s="38">
        <f t="shared" si="4"/>
        <v>98000.27999999997</v>
      </c>
      <c r="Q14" s="38">
        <f t="shared" si="5"/>
        <v>65333.51999999999</v>
      </c>
      <c r="R14" s="36">
        <f t="shared" si="6"/>
        <v>8460690.8399999999</v>
      </c>
      <c r="S14" s="31"/>
    </row>
    <row r="15" spans="1:19" ht="20.100000000000001" customHeight="1" x14ac:dyDescent="0.2">
      <c r="A15" s="31">
        <v>6</v>
      </c>
      <c r="B15" s="126" t="s">
        <v>203</v>
      </c>
      <c r="C15" s="31" t="s">
        <v>338</v>
      </c>
      <c r="D15" s="32">
        <v>4.58</v>
      </c>
      <c r="E15" s="31"/>
      <c r="F15" s="31"/>
      <c r="G15" s="31"/>
      <c r="H15" s="33"/>
      <c r="I15" s="34"/>
      <c r="J15" s="35">
        <f t="shared" si="0"/>
        <v>4.58</v>
      </c>
      <c r="K15" s="36">
        <f t="shared" si="7"/>
        <v>6824200</v>
      </c>
      <c r="L15" s="31"/>
      <c r="M15" s="37">
        <v>149000</v>
      </c>
      <c r="N15" s="38">
        <f t="shared" si="2"/>
        <v>2729680</v>
      </c>
      <c r="O15" s="38">
        <f t="shared" si="3"/>
        <v>545936</v>
      </c>
      <c r="P15" s="38">
        <f t="shared" si="4"/>
        <v>102363</v>
      </c>
      <c r="Q15" s="38">
        <f t="shared" si="5"/>
        <v>68242</v>
      </c>
      <c r="R15" s="36">
        <f t="shared" si="6"/>
        <v>8986339</v>
      </c>
      <c r="S15" s="31"/>
    </row>
    <row r="16" spans="1:19" ht="21.95" customHeight="1" x14ac:dyDescent="0.2">
      <c r="A16" s="77"/>
      <c r="B16" s="77" t="s">
        <v>11</v>
      </c>
      <c r="C16" s="77"/>
      <c r="D16" s="78">
        <f>SUM(D10:D15)</f>
        <v>21.04</v>
      </c>
      <c r="E16" s="78">
        <f>SUM(E10:E15)</f>
        <v>0.2</v>
      </c>
      <c r="F16" s="78">
        <f>SUM(F10:F15)</f>
        <v>0</v>
      </c>
      <c r="G16" s="78"/>
      <c r="H16" s="78"/>
      <c r="I16" s="79">
        <f>SUM(I10:I15)</f>
        <v>0.32479999999999998</v>
      </c>
      <c r="J16" s="80">
        <f>SUM(J10:J15)</f>
        <v>21.564799999999998</v>
      </c>
      <c r="K16" s="77">
        <f>SUM(K10:K15)</f>
        <v>32131552</v>
      </c>
      <c r="L16" s="81"/>
      <c r="M16" s="77">
        <f t="shared" ref="M16:R16" si="9">SUM(M10:M15)</f>
        <v>149000</v>
      </c>
      <c r="N16" s="77">
        <f t="shared" si="9"/>
        <v>12852620.800000001</v>
      </c>
      <c r="O16" s="77">
        <f t="shared" si="9"/>
        <v>2570524.16</v>
      </c>
      <c r="P16" s="77">
        <f t="shared" si="9"/>
        <v>481973.27999999997</v>
      </c>
      <c r="Q16" s="77">
        <f t="shared" si="9"/>
        <v>321315.52</v>
      </c>
      <c r="R16" s="77">
        <f t="shared" si="9"/>
        <v>41759359.840000004</v>
      </c>
      <c r="S16" s="77"/>
    </row>
    <row r="17" spans="1:19" ht="23.1" customHeight="1" x14ac:dyDescent="0.2">
      <c r="A17" s="83" t="s">
        <v>204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</row>
    <row r="18" spans="1:19" ht="18.75" customHeight="1" x14ac:dyDescent="0.2">
      <c r="A18" s="82"/>
      <c r="B18" s="85"/>
      <c r="C18" s="82"/>
      <c r="D18" s="82"/>
      <c r="E18" s="82"/>
      <c r="F18" s="82"/>
      <c r="G18" s="82"/>
      <c r="H18" s="82"/>
      <c r="I18" s="82"/>
      <c r="J18" s="82"/>
      <c r="K18" s="82"/>
      <c r="L18" s="86"/>
      <c r="M18" s="86"/>
      <c r="N18" s="86"/>
      <c r="O18" s="110"/>
      <c r="P18" s="147" t="s">
        <v>165</v>
      </c>
      <c r="Q18" s="147"/>
      <c r="R18" s="147"/>
      <c r="S18" s="87"/>
    </row>
    <row r="19" spans="1:19" ht="23.1" customHeight="1" x14ac:dyDescent="0.2">
      <c r="A19" s="82"/>
      <c r="B19" s="148" t="s">
        <v>183</v>
      </c>
      <c r="C19" s="148"/>
      <c r="D19" s="148"/>
      <c r="E19" s="82"/>
      <c r="F19" s="82"/>
      <c r="G19" s="82"/>
      <c r="H19" s="149" t="s">
        <v>184</v>
      </c>
      <c r="I19" s="149"/>
      <c r="J19" s="149"/>
      <c r="K19" s="149"/>
      <c r="L19" s="149"/>
      <c r="M19" s="117"/>
      <c r="N19" s="117"/>
      <c r="O19" s="116"/>
      <c r="P19" s="148" t="s">
        <v>17</v>
      </c>
      <c r="Q19" s="148"/>
      <c r="R19" s="148"/>
      <c r="S19" s="13"/>
    </row>
    <row r="20" spans="1:19" ht="23.1" customHeight="1" x14ac:dyDescent="0.2">
      <c r="A20" s="11"/>
      <c r="B20" s="150"/>
      <c r="C20" s="150"/>
      <c r="D20" s="150"/>
      <c r="E20" s="11"/>
      <c r="F20" s="11"/>
      <c r="G20" s="11"/>
      <c r="H20" s="151"/>
      <c r="I20" s="151"/>
      <c r="J20" s="151"/>
      <c r="K20" s="151"/>
      <c r="L20" s="151"/>
      <c r="M20" s="113"/>
      <c r="N20" s="113"/>
      <c r="O20" s="103"/>
      <c r="P20" s="150"/>
      <c r="Q20" s="150"/>
      <c r="R20" s="150"/>
      <c r="S20" s="102"/>
    </row>
    <row r="21" spans="1:19" s="158" customFormat="1" ht="23.1" customHeight="1" x14ac:dyDescent="0.2">
      <c r="A21" s="17"/>
      <c r="B21" s="145" t="s">
        <v>340</v>
      </c>
      <c r="C21" s="145"/>
      <c r="D21" s="145"/>
      <c r="E21" s="17"/>
      <c r="F21" s="17"/>
      <c r="G21" s="17"/>
      <c r="H21" s="17"/>
      <c r="I21" s="17"/>
      <c r="J21" s="17"/>
      <c r="K21" s="17"/>
      <c r="L21" s="156"/>
      <c r="M21" s="156"/>
      <c r="N21" s="156"/>
      <c r="O21" s="157"/>
      <c r="P21" s="145" t="s">
        <v>339</v>
      </c>
      <c r="Q21" s="145"/>
      <c r="R21" s="145"/>
      <c r="S21" s="17"/>
    </row>
    <row r="22" spans="1:19" ht="23.1" customHeight="1" x14ac:dyDescent="0.2">
      <c r="A22" s="14"/>
      <c r="B22" s="15"/>
      <c r="C22" s="15"/>
      <c r="D22" s="15"/>
      <c r="E22" s="14"/>
      <c r="F22" s="14"/>
      <c r="G22" s="14"/>
      <c r="H22" s="14"/>
      <c r="I22" s="14"/>
      <c r="J22" s="14"/>
      <c r="K22" s="14"/>
      <c r="L22" s="16"/>
      <c r="M22" s="16"/>
      <c r="N22" s="16"/>
      <c r="O22" s="15"/>
      <c r="P22" s="15"/>
      <c r="Q22" s="15"/>
      <c r="R22" s="14"/>
      <c r="S22" s="14"/>
    </row>
    <row r="23" spans="1:19" ht="23.1" customHeight="1" x14ac:dyDescent="0.2">
      <c r="A23" s="14"/>
      <c r="B23" s="15"/>
      <c r="C23" s="15"/>
      <c r="D23" s="15"/>
      <c r="E23" s="14"/>
      <c r="F23" s="14"/>
      <c r="G23" s="14"/>
      <c r="H23" s="14"/>
      <c r="I23" s="14"/>
      <c r="J23" s="14"/>
      <c r="K23" s="14"/>
      <c r="L23" s="16"/>
      <c r="M23" s="16"/>
      <c r="N23" s="16"/>
      <c r="O23" s="15"/>
      <c r="P23" s="15"/>
      <c r="Q23" s="15"/>
      <c r="R23" s="14"/>
      <c r="S23" s="14"/>
    </row>
    <row r="24" spans="1:19" ht="23.1" customHeight="1" x14ac:dyDescent="0.2">
      <c r="A24" s="17"/>
      <c r="B24" s="145"/>
      <c r="C24" s="145"/>
      <c r="D24" s="145"/>
      <c r="E24" s="17"/>
      <c r="F24" s="17"/>
      <c r="G24" s="17"/>
      <c r="H24" s="145"/>
      <c r="I24" s="145"/>
      <c r="J24" s="145"/>
      <c r="K24" s="145"/>
      <c r="L24" s="145"/>
      <c r="M24" s="109"/>
      <c r="N24" s="109"/>
      <c r="O24" s="109"/>
      <c r="P24" s="145"/>
      <c r="Q24" s="145"/>
      <c r="R24" s="145"/>
      <c r="S24" s="109"/>
    </row>
    <row r="36" spans="1:19" ht="20.100000000000001" customHeight="1" x14ac:dyDescent="0.2">
      <c r="A36" s="7">
        <v>86</v>
      </c>
      <c r="B36" s="22" t="s">
        <v>123</v>
      </c>
      <c r="C36" s="1"/>
      <c r="D36" s="22">
        <v>2.66</v>
      </c>
      <c r="E36" s="2"/>
      <c r="F36" s="3"/>
      <c r="G36" s="3"/>
      <c r="H36" s="4"/>
      <c r="I36" s="8"/>
      <c r="J36" s="9">
        <f>I36+E36+D36</f>
        <v>2.66</v>
      </c>
      <c r="K36" s="10">
        <f>J36*1490000</f>
        <v>3963400</v>
      </c>
      <c r="L36" s="5"/>
      <c r="M36" s="5"/>
      <c r="N36" s="19">
        <f>(D36+E36+I36+G36)*1490000*40%</f>
        <v>1585360</v>
      </c>
      <c r="O36" s="19">
        <f>(D36+E36+I36+G36)*1490000*8%</f>
        <v>317072</v>
      </c>
      <c r="P36" s="19">
        <f>(D36+E36+I36+G36)*1.5%*1490000</f>
        <v>59451</v>
      </c>
      <c r="Q36" s="19">
        <f>(D36+E36+I36+G36)*1490000*1%</f>
        <v>39634</v>
      </c>
      <c r="R36" s="10">
        <f>K36+M36+N36-O36-P36-Q36</f>
        <v>5132603</v>
      </c>
      <c r="S36" s="6"/>
    </row>
  </sheetData>
  <mergeCells count="32">
    <mergeCell ref="B24:D24"/>
    <mergeCell ref="H24:L24"/>
    <mergeCell ref="P24:R24"/>
    <mergeCell ref="P18:R18"/>
    <mergeCell ref="B19:D19"/>
    <mergeCell ref="H19:L19"/>
    <mergeCell ref="P19:R19"/>
    <mergeCell ref="B20:D20"/>
    <mergeCell ref="H20:L20"/>
    <mergeCell ref="P20:R20"/>
    <mergeCell ref="B21:D21"/>
    <mergeCell ref="P21:R21"/>
    <mergeCell ref="A1:I1"/>
    <mergeCell ref="O6:P6"/>
    <mergeCell ref="R6:R8"/>
    <mergeCell ref="S6:S8"/>
    <mergeCell ref="D7:D8"/>
    <mergeCell ref="E7:E8"/>
    <mergeCell ref="H7:I7"/>
    <mergeCell ref="J7:J8"/>
    <mergeCell ref="K7:K8"/>
    <mergeCell ref="O7:O8"/>
    <mergeCell ref="P7:P8"/>
    <mergeCell ref="A2:F2"/>
    <mergeCell ref="A3:R3"/>
    <mergeCell ref="A4:R4"/>
    <mergeCell ref="A6:A8"/>
    <mergeCell ref="B6:B8"/>
    <mergeCell ref="C6:C8"/>
    <mergeCell ref="D6:K6"/>
    <mergeCell ref="L6:L8"/>
    <mergeCell ref="M6:N7"/>
  </mergeCells>
  <pageMargins left="0.24" right="0.17" top="0.55000000000000004" bottom="0.43" header="0.83" footer="0.3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A17" sqref="A17:XFD17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205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206</v>
      </c>
      <c r="C8" s="31" t="s">
        <v>141</v>
      </c>
      <c r="D8" s="32">
        <v>3.99</v>
      </c>
      <c r="E8" s="31">
        <v>0.2</v>
      </c>
      <c r="F8" s="31"/>
      <c r="G8" s="31"/>
      <c r="H8" s="31"/>
      <c r="I8" s="34"/>
      <c r="J8" s="35">
        <f>I8+E8+D8</f>
        <v>4.1900000000000004</v>
      </c>
      <c r="K8" s="36">
        <f>J8*1490000</f>
        <v>6243100.0000000009</v>
      </c>
      <c r="L8" s="31"/>
      <c r="M8" s="31"/>
      <c r="N8" s="38">
        <f t="shared" ref="N8:N11" si="0">(D8+E8+I8+G8)*1490000*40%</f>
        <v>2497240.0000000005</v>
      </c>
      <c r="O8" s="38">
        <f t="shared" ref="O8:O11" si="1">(D8+E8+I8+G8)*1490000*8%</f>
        <v>499448.00000000006</v>
      </c>
      <c r="P8" s="38">
        <f t="shared" ref="P8:P11" si="2">(D8+E8+I8+G8)*1.5%*1490000</f>
        <v>93646.5</v>
      </c>
      <c r="Q8" s="38">
        <f t="shared" ref="Q8:Q11" si="3">(D8+E8+I8+G8)*1490000*1%</f>
        <v>62431.000000000007</v>
      </c>
      <c r="R8" s="36">
        <f>K8+M8+N8-O8-P8-Q8</f>
        <v>8084814.5000000019</v>
      </c>
      <c r="S8" s="31"/>
    </row>
    <row r="9" spans="1:19" ht="20.100000000000001" customHeight="1" x14ac:dyDescent="0.2">
      <c r="A9" s="31">
        <v>2</v>
      </c>
      <c r="B9" s="126" t="s">
        <v>207</v>
      </c>
      <c r="C9" s="31" t="s">
        <v>338</v>
      </c>
      <c r="D9" s="32">
        <v>4.0599999999999996</v>
      </c>
      <c r="E9" s="31">
        <v>0.15</v>
      </c>
      <c r="F9" s="31"/>
      <c r="G9" s="31"/>
      <c r="H9" s="33">
        <v>0.1</v>
      </c>
      <c r="I9" s="34">
        <f>D9*H9</f>
        <v>0.40599999999999997</v>
      </c>
      <c r="J9" s="35">
        <f>I9+E9+D9</f>
        <v>4.6159999999999997</v>
      </c>
      <c r="K9" s="36">
        <f t="shared" ref="K9" si="4">J9*1490000</f>
        <v>6877839.9999999991</v>
      </c>
      <c r="L9" s="31"/>
      <c r="M9" s="31"/>
      <c r="N9" s="38">
        <f t="shared" si="0"/>
        <v>2751136</v>
      </c>
      <c r="O9" s="38">
        <f t="shared" si="1"/>
        <v>550227.19999999995</v>
      </c>
      <c r="P9" s="38">
        <f t="shared" si="2"/>
        <v>103167.59999999999</v>
      </c>
      <c r="Q9" s="38">
        <f t="shared" si="3"/>
        <v>68778.399999999994</v>
      </c>
      <c r="R9" s="36">
        <f>K9+M9+N9-O9-P9-Q9</f>
        <v>8906802.8000000007</v>
      </c>
      <c r="S9" s="31"/>
    </row>
    <row r="10" spans="1:19" ht="20.100000000000001" customHeight="1" x14ac:dyDescent="0.2">
      <c r="A10" s="31">
        <v>3</v>
      </c>
      <c r="B10" s="126" t="s">
        <v>208</v>
      </c>
      <c r="C10" s="31" t="s">
        <v>338</v>
      </c>
      <c r="D10" s="32">
        <v>3.34</v>
      </c>
      <c r="E10" s="31"/>
      <c r="F10" s="31"/>
      <c r="G10" s="31"/>
      <c r="H10" s="31"/>
      <c r="I10" s="34"/>
      <c r="J10" s="35">
        <f>I10+E10+D10</f>
        <v>3.34</v>
      </c>
      <c r="K10" s="36">
        <f>J10*1490000</f>
        <v>4976600</v>
      </c>
      <c r="L10" s="31"/>
      <c r="M10" s="31"/>
      <c r="N10" s="38">
        <f>(D10+E10+I10+G10)*1490000*40%</f>
        <v>1990640</v>
      </c>
      <c r="O10" s="38">
        <f>(D10+E10+I10+G10)*1490000*8%</f>
        <v>398128</v>
      </c>
      <c r="P10" s="38">
        <f>(D10+E10+I10+G10)*1.5%*1490000</f>
        <v>74649</v>
      </c>
      <c r="Q10" s="38">
        <f>(D10+E10+I10+G10)*1490000*1%</f>
        <v>49766</v>
      </c>
      <c r="R10" s="36">
        <f>K10+M10+N10-O10-P10-Q10</f>
        <v>6444697</v>
      </c>
      <c r="S10" s="31"/>
    </row>
    <row r="11" spans="1:19" ht="20.100000000000001" customHeight="1" x14ac:dyDescent="0.2">
      <c r="A11" s="31">
        <v>4</v>
      </c>
      <c r="B11" s="126" t="s">
        <v>209</v>
      </c>
      <c r="C11" s="31" t="s">
        <v>338</v>
      </c>
      <c r="D11" s="32">
        <v>3.66</v>
      </c>
      <c r="E11" s="31"/>
      <c r="F11" s="31"/>
      <c r="G11" s="31"/>
      <c r="H11" s="31"/>
      <c r="I11" s="34"/>
      <c r="J11" s="35">
        <f>I11+E11+D11</f>
        <v>3.66</v>
      </c>
      <c r="K11" s="36">
        <f t="shared" ref="K11" si="5">J11*1490000</f>
        <v>5453400</v>
      </c>
      <c r="L11" s="31"/>
      <c r="M11" s="37">
        <v>149000</v>
      </c>
      <c r="N11" s="38">
        <f t="shared" si="0"/>
        <v>2181360</v>
      </c>
      <c r="O11" s="38">
        <f t="shared" si="1"/>
        <v>436272</v>
      </c>
      <c r="P11" s="38">
        <f t="shared" si="2"/>
        <v>81801</v>
      </c>
      <c r="Q11" s="38">
        <f t="shared" si="3"/>
        <v>54534</v>
      </c>
      <c r="R11" s="36">
        <f>K11+M11+N11-O11-P11-Q11</f>
        <v>7211153</v>
      </c>
      <c r="S11" s="31"/>
    </row>
    <row r="12" spans="1:19" ht="21.95" customHeight="1" x14ac:dyDescent="0.2">
      <c r="A12" s="77"/>
      <c r="B12" s="77" t="s">
        <v>11</v>
      </c>
      <c r="C12" s="77"/>
      <c r="D12" s="78">
        <f>SUM(D8:D11)</f>
        <v>15.05</v>
      </c>
      <c r="E12" s="78">
        <f>SUM(E8:E11)</f>
        <v>0.35</v>
      </c>
      <c r="F12" s="78">
        <f>SUM(F8:F11)</f>
        <v>0</v>
      </c>
      <c r="G12" s="78"/>
      <c r="H12" s="78"/>
      <c r="I12" s="79">
        <f>SUM(I8:I11)</f>
        <v>0.40599999999999997</v>
      </c>
      <c r="J12" s="80">
        <f>SUM(J8:J11)</f>
        <v>15.806000000000001</v>
      </c>
      <c r="K12" s="77">
        <f>SUM(K8:K11)</f>
        <v>23550940</v>
      </c>
      <c r="L12" s="81"/>
      <c r="M12" s="77">
        <f t="shared" ref="M12:R12" si="6">SUM(M8:M11)</f>
        <v>149000</v>
      </c>
      <c r="N12" s="77">
        <f t="shared" si="6"/>
        <v>9420376</v>
      </c>
      <c r="O12" s="77">
        <f t="shared" si="6"/>
        <v>1884075.2</v>
      </c>
      <c r="P12" s="77">
        <f t="shared" si="6"/>
        <v>353264.1</v>
      </c>
      <c r="Q12" s="77">
        <f t="shared" si="6"/>
        <v>235509.4</v>
      </c>
      <c r="R12" s="77">
        <f t="shared" si="6"/>
        <v>30647467.300000004</v>
      </c>
      <c r="S12" s="77"/>
    </row>
    <row r="13" spans="1:19" ht="23.1" customHeight="1" x14ac:dyDescent="0.2">
      <c r="A13" s="82"/>
      <c r="B13" s="83" t="s">
        <v>210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4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211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212</v>
      </c>
      <c r="C8" s="43" t="s">
        <v>338</v>
      </c>
      <c r="D8" s="41">
        <v>4.58</v>
      </c>
      <c r="E8" s="31"/>
      <c r="F8" s="31"/>
      <c r="G8" s="31"/>
      <c r="H8" s="33"/>
      <c r="I8" s="34"/>
      <c r="J8" s="35">
        <f>I8+E8+D8</f>
        <v>4.58</v>
      </c>
      <c r="K8" s="36">
        <f t="shared" ref="K8:K11" si="0">J8*1490000</f>
        <v>6824200</v>
      </c>
      <c r="L8" s="31"/>
      <c r="M8" s="37">
        <v>149000</v>
      </c>
      <c r="N8" s="38">
        <f t="shared" ref="N8:N11" si="1">(D8+E8+I8+G8)*1490000*40%</f>
        <v>2729680</v>
      </c>
      <c r="O8" s="38">
        <f t="shared" ref="O8:O11" si="2">(D8+E8+I8+G8)*1490000*8%</f>
        <v>545936</v>
      </c>
      <c r="P8" s="38">
        <f t="shared" ref="P8:P11" si="3">(D8+E8+I8+G8)*1.5%*1490000</f>
        <v>102363</v>
      </c>
      <c r="Q8" s="38">
        <f t="shared" ref="Q8:Q11" si="4">(D8+E8+I8+G8)*1490000*1%</f>
        <v>68242</v>
      </c>
      <c r="R8" s="36">
        <f>K8+M8+N8-O8-P8-Q8</f>
        <v>8986339</v>
      </c>
      <c r="S8" s="31"/>
    </row>
    <row r="9" spans="1:19" ht="20.100000000000001" customHeight="1" x14ac:dyDescent="0.2">
      <c r="A9" s="31">
        <v>2</v>
      </c>
      <c r="B9" s="126" t="s">
        <v>213</v>
      </c>
      <c r="C9" s="43" t="s">
        <v>338</v>
      </c>
      <c r="D9" s="32">
        <v>4.0599999999999996</v>
      </c>
      <c r="E9" s="31"/>
      <c r="F9" s="31"/>
      <c r="G9" s="31"/>
      <c r="H9" s="33">
        <v>0.1</v>
      </c>
      <c r="I9" s="34">
        <f t="shared" ref="I9" si="5">D9*H9</f>
        <v>0.40599999999999997</v>
      </c>
      <c r="J9" s="35">
        <f>I9+E9+D9</f>
        <v>4.4659999999999993</v>
      </c>
      <c r="K9" s="36">
        <f t="shared" si="0"/>
        <v>6654339.9999999991</v>
      </c>
      <c r="L9" s="31"/>
      <c r="M9" s="31"/>
      <c r="N9" s="38">
        <f t="shared" si="1"/>
        <v>2661736</v>
      </c>
      <c r="O9" s="38">
        <f t="shared" si="2"/>
        <v>532347.19999999995</v>
      </c>
      <c r="P9" s="38">
        <f t="shared" si="3"/>
        <v>99815.099999999991</v>
      </c>
      <c r="Q9" s="38">
        <f t="shared" si="4"/>
        <v>66543.399999999994</v>
      </c>
      <c r="R9" s="36">
        <f>K9+M9+N9-O9-P9-Q9</f>
        <v>8617370.3000000007</v>
      </c>
      <c r="S9" s="31"/>
    </row>
    <row r="10" spans="1:19" ht="20.100000000000001" customHeight="1" x14ac:dyDescent="0.2">
      <c r="A10" s="31">
        <v>3</v>
      </c>
      <c r="B10" s="126" t="s">
        <v>214</v>
      </c>
      <c r="C10" s="31" t="s">
        <v>141</v>
      </c>
      <c r="D10" s="32">
        <v>4.9800000000000004</v>
      </c>
      <c r="E10" s="31">
        <v>0.2</v>
      </c>
      <c r="F10" s="31"/>
      <c r="G10" s="31"/>
      <c r="H10" s="31"/>
      <c r="I10" s="34"/>
      <c r="J10" s="35">
        <f>I10+E10+D10</f>
        <v>5.1800000000000006</v>
      </c>
      <c r="K10" s="36">
        <f t="shared" si="0"/>
        <v>7718200.0000000009</v>
      </c>
      <c r="L10" s="31"/>
      <c r="M10" s="31"/>
      <c r="N10" s="38">
        <f t="shared" si="1"/>
        <v>3087280.0000000005</v>
      </c>
      <c r="O10" s="38">
        <f t="shared" si="2"/>
        <v>617456.00000000012</v>
      </c>
      <c r="P10" s="38">
        <f t="shared" si="3"/>
        <v>115773.00000000001</v>
      </c>
      <c r="Q10" s="38">
        <f t="shared" si="4"/>
        <v>77182.000000000015</v>
      </c>
      <c r="R10" s="36">
        <f>K10+M10+N10-O10-P10-Q10</f>
        <v>9995069.0000000019</v>
      </c>
      <c r="S10" s="31"/>
    </row>
    <row r="11" spans="1:19" ht="20.100000000000001" customHeight="1" x14ac:dyDescent="0.2">
      <c r="A11" s="31">
        <v>4</v>
      </c>
      <c r="B11" s="126" t="s">
        <v>215</v>
      </c>
      <c r="C11" s="43" t="s">
        <v>338</v>
      </c>
      <c r="D11" s="32">
        <v>3.46</v>
      </c>
      <c r="E11" s="31"/>
      <c r="F11" s="31"/>
      <c r="G11" s="31"/>
      <c r="H11" s="31"/>
      <c r="I11" s="34"/>
      <c r="J11" s="35">
        <f>I11+E11+D11</f>
        <v>3.46</v>
      </c>
      <c r="K11" s="36">
        <f t="shared" si="0"/>
        <v>5155400</v>
      </c>
      <c r="L11" s="31"/>
      <c r="M11" s="37"/>
      <c r="N11" s="38">
        <f t="shared" si="1"/>
        <v>2062160</v>
      </c>
      <c r="O11" s="38">
        <f t="shared" si="2"/>
        <v>412432</v>
      </c>
      <c r="P11" s="38">
        <f t="shared" si="3"/>
        <v>77330.999999999985</v>
      </c>
      <c r="Q11" s="38">
        <f t="shared" si="4"/>
        <v>51554</v>
      </c>
      <c r="R11" s="36">
        <f>K11+M11+N11-O11-P11-Q11</f>
        <v>6676243</v>
      </c>
      <c r="S11" s="31"/>
    </row>
    <row r="12" spans="1:19" ht="21.95" customHeight="1" x14ac:dyDescent="0.2">
      <c r="A12" s="77"/>
      <c r="B12" s="77" t="s">
        <v>11</v>
      </c>
      <c r="C12" s="77"/>
      <c r="D12" s="78">
        <f>SUM(D8:D11)</f>
        <v>17.080000000000002</v>
      </c>
      <c r="E12" s="78">
        <f>SUM(E8:E11)</f>
        <v>0.2</v>
      </c>
      <c r="F12" s="78">
        <f>SUM(F8:F11)</f>
        <v>0</v>
      </c>
      <c r="G12" s="78"/>
      <c r="H12" s="78"/>
      <c r="I12" s="79">
        <f>SUM(I8:I11)</f>
        <v>0.40599999999999997</v>
      </c>
      <c r="J12" s="80">
        <f>SUM(J8:J11)</f>
        <v>17.686</v>
      </c>
      <c r="K12" s="77">
        <f>SUM(K8:K11)</f>
        <v>26352140</v>
      </c>
      <c r="L12" s="81"/>
      <c r="M12" s="77">
        <f t="shared" ref="M12:R12" si="6">SUM(M8:M11)</f>
        <v>149000</v>
      </c>
      <c r="N12" s="77">
        <f t="shared" si="6"/>
        <v>10540856</v>
      </c>
      <c r="O12" s="77">
        <f t="shared" si="6"/>
        <v>2108171.2000000002</v>
      </c>
      <c r="P12" s="77">
        <f t="shared" si="6"/>
        <v>395282.1</v>
      </c>
      <c r="Q12" s="77">
        <f t="shared" si="6"/>
        <v>263521.40000000002</v>
      </c>
      <c r="R12" s="77">
        <f t="shared" si="6"/>
        <v>34275021.300000004</v>
      </c>
      <c r="S12" s="77"/>
    </row>
    <row r="13" spans="1:19" ht="23.1" customHeight="1" x14ac:dyDescent="0.2">
      <c r="A13" s="82"/>
      <c r="B13" s="83" t="s">
        <v>216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217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218</v>
      </c>
      <c r="C8" s="31" t="s">
        <v>141</v>
      </c>
      <c r="D8" s="32">
        <v>4.6500000000000004</v>
      </c>
      <c r="E8" s="31">
        <v>0.2</v>
      </c>
      <c r="F8" s="31"/>
      <c r="G8" s="31"/>
      <c r="H8" s="31"/>
      <c r="I8" s="34"/>
      <c r="J8" s="35">
        <f>I8+E8+D8</f>
        <v>4.8500000000000005</v>
      </c>
      <c r="K8" s="36">
        <f t="shared" ref="K8:K11" si="0">J8*1490000</f>
        <v>7226500.0000000009</v>
      </c>
      <c r="L8" s="31"/>
      <c r="M8" s="31"/>
      <c r="N8" s="38">
        <f t="shared" ref="N8:N11" si="1">(D8+E8+I8+G8)*1490000*40%</f>
        <v>2890600.0000000005</v>
      </c>
      <c r="O8" s="38">
        <f t="shared" ref="O8:O11" si="2">(D8+E8+I8+G8)*1490000*8%</f>
        <v>578120.00000000012</v>
      </c>
      <c r="P8" s="38">
        <f t="shared" ref="P8:P11" si="3">(D8+E8+I8+G8)*1.5%*1490000</f>
        <v>108397.50000000001</v>
      </c>
      <c r="Q8" s="38">
        <f t="shared" ref="Q8:Q11" si="4">(D8+E8+I8+G8)*1490000*1%</f>
        <v>72265.000000000015</v>
      </c>
      <c r="R8" s="36">
        <f>K8+M8+N8-O8-P8-Q8</f>
        <v>9358317.5000000019</v>
      </c>
      <c r="S8" s="31"/>
    </row>
    <row r="9" spans="1:19" ht="20.100000000000001" customHeight="1" x14ac:dyDescent="0.2">
      <c r="A9" s="31">
        <v>2</v>
      </c>
      <c r="B9" s="126" t="s">
        <v>219</v>
      </c>
      <c r="C9" s="43" t="s">
        <v>338</v>
      </c>
      <c r="D9" s="32">
        <v>2.66</v>
      </c>
      <c r="E9" s="31"/>
      <c r="F9" s="31"/>
      <c r="G9" s="31"/>
      <c r="H9" s="31"/>
      <c r="I9" s="34"/>
      <c r="J9" s="35">
        <f>I9+E9+D9</f>
        <v>2.66</v>
      </c>
      <c r="K9" s="36">
        <f t="shared" si="0"/>
        <v>3963400</v>
      </c>
      <c r="L9" s="31"/>
      <c r="M9" s="31"/>
      <c r="N9" s="38">
        <f t="shared" si="1"/>
        <v>1585360</v>
      </c>
      <c r="O9" s="38">
        <f t="shared" si="2"/>
        <v>317072</v>
      </c>
      <c r="P9" s="38">
        <f t="shared" si="3"/>
        <v>59451</v>
      </c>
      <c r="Q9" s="38">
        <f t="shared" si="4"/>
        <v>39634</v>
      </c>
      <c r="R9" s="36">
        <f>K9+M9+N9-O9-P9-Q9</f>
        <v>5132603</v>
      </c>
      <c r="S9" s="31"/>
    </row>
    <row r="10" spans="1:19" ht="20.100000000000001" customHeight="1" x14ac:dyDescent="0.2">
      <c r="A10" s="31">
        <v>3</v>
      </c>
      <c r="B10" s="126" t="s">
        <v>220</v>
      </c>
      <c r="C10" s="43" t="s">
        <v>338</v>
      </c>
      <c r="D10" s="32">
        <v>2.66</v>
      </c>
      <c r="E10" s="31"/>
      <c r="F10" s="31"/>
      <c r="G10" s="31"/>
      <c r="H10" s="31"/>
      <c r="I10" s="34"/>
      <c r="J10" s="35">
        <f>I10+E10+D10</f>
        <v>2.66</v>
      </c>
      <c r="K10" s="36">
        <f t="shared" si="0"/>
        <v>3963400</v>
      </c>
      <c r="L10" s="31"/>
      <c r="M10" s="37">
        <v>149000</v>
      </c>
      <c r="N10" s="38">
        <f t="shared" si="1"/>
        <v>1585360</v>
      </c>
      <c r="O10" s="38">
        <f t="shared" si="2"/>
        <v>317072</v>
      </c>
      <c r="P10" s="38">
        <f t="shared" si="3"/>
        <v>59451</v>
      </c>
      <c r="Q10" s="38">
        <f t="shared" si="4"/>
        <v>39634</v>
      </c>
      <c r="R10" s="36">
        <f>K10+M10+N10-O10-P10-Q10</f>
        <v>5281603</v>
      </c>
      <c r="S10" s="31"/>
    </row>
    <row r="11" spans="1:19" ht="20.100000000000001" customHeight="1" x14ac:dyDescent="0.2">
      <c r="A11" s="31">
        <v>4</v>
      </c>
      <c r="B11" s="126" t="s">
        <v>221</v>
      </c>
      <c r="C11" s="43" t="s">
        <v>338</v>
      </c>
      <c r="D11" s="32">
        <v>2.66</v>
      </c>
      <c r="E11" s="31"/>
      <c r="F11" s="31"/>
      <c r="G11" s="31"/>
      <c r="H11" s="31"/>
      <c r="I11" s="34"/>
      <c r="J11" s="35">
        <f>I11+E11+D11</f>
        <v>2.66</v>
      </c>
      <c r="K11" s="36">
        <f t="shared" si="0"/>
        <v>3963400</v>
      </c>
      <c r="L11" s="31"/>
      <c r="M11" s="31"/>
      <c r="N11" s="38">
        <f t="shared" si="1"/>
        <v>1585360</v>
      </c>
      <c r="O11" s="38">
        <f t="shared" si="2"/>
        <v>317072</v>
      </c>
      <c r="P11" s="38">
        <f t="shared" si="3"/>
        <v>59451</v>
      </c>
      <c r="Q11" s="38">
        <f t="shared" si="4"/>
        <v>39634</v>
      </c>
      <c r="R11" s="36">
        <f>K11+M11+N11-O11-P11-Q11</f>
        <v>5132603</v>
      </c>
      <c r="S11" s="31"/>
    </row>
    <row r="12" spans="1:19" ht="21.95" customHeight="1" x14ac:dyDescent="0.2">
      <c r="A12" s="77"/>
      <c r="B12" s="77" t="s">
        <v>11</v>
      </c>
      <c r="C12" s="77"/>
      <c r="D12" s="78">
        <f>SUM(D8:D11)</f>
        <v>12.63</v>
      </c>
      <c r="E12" s="78">
        <f>SUM(E8:E11)</f>
        <v>0.2</v>
      </c>
      <c r="F12" s="78">
        <f>SUM(F8:F11)</f>
        <v>0</v>
      </c>
      <c r="G12" s="78"/>
      <c r="H12" s="78"/>
      <c r="I12" s="79"/>
      <c r="J12" s="80">
        <f>SUM(J8:J11)</f>
        <v>12.830000000000002</v>
      </c>
      <c r="K12" s="77">
        <f>SUM(K8:K11)</f>
        <v>19116700</v>
      </c>
      <c r="L12" s="81"/>
      <c r="M12" s="77">
        <f t="shared" ref="M12:R12" si="5">SUM(M8:M11)</f>
        <v>149000</v>
      </c>
      <c r="N12" s="77">
        <f t="shared" si="5"/>
        <v>7646680</v>
      </c>
      <c r="O12" s="77">
        <f t="shared" si="5"/>
        <v>1529336</v>
      </c>
      <c r="P12" s="77">
        <f t="shared" si="5"/>
        <v>286750.5</v>
      </c>
      <c r="Q12" s="77">
        <f t="shared" si="5"/>
        <v>191167</v>
      </c>
      <c r="R12" s="77">
        <f t="shared" si="5"/>
        <v>24905126.5</v>
      </c>
      <c r="S12" s="77"/>
    </row>
    <row r="13" spans="1:19" ht="23.1" customHeight="1" x14ac:dyDescent="0.2">
      <c r="A13" s="82"/>
      <c r="B13" s="83" t="s">
        <v>222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217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225</v>
      </c>
      <c r="C8" s="31" t="s">
        <v>141</v>
      </c>
      <c r="D8" s="32">
        <v>3.66</v>
      </c>
      <c r="E8" s="31">
        <v>0.2</v>
      </c>
      <c r="F8" s="31"/>
      <c r="G8" s="31"/>
      <c r="H8" s="31"/>
      <c r="I8" s="34"/>
      <c r="J8" s="35">
        <f>I8+E8+D8</f>
        <v>3.8600000000000003</v>
      </c>
      <c r="K8" s="36">
        <f t="shared" ref="K8" si="0">J8*1490000</f>
        <v>5751400.0000000009</v>
      </c>
      <c r="L8" s="31"/>
      <c r="M8" s="31"/>
      <c r="N8" s="38">
        <f t="shared" ref="N8:N11" si="1">(D8+E8+I8+G8)*1490000*40%</f>
        <v>2300560.0000000005</v>
      </c>
      <c r="O8" s="38">
        <f t="shared" ref="O8:O11" si="2">(D8+E8+I8+G8)*1490000*8%</f>
        <v>460112.00000000006</v>
      </c>
      <c r="P8" s="38">
        <f t="shared" ref="P8:P11" si="3">(D8+E8+I8+G8)*1.5%*1490000</f>
        <v>86271</v>
      </c>
      <c r="Q8" s="38">
        <f t="shared" ref="Q8:Q11" si="4">(D8+E8+I8+G8)*1490000*1%</f>
        <v>57514.000000000007</v>
      </c>
      <c r="R8" s="36">
        <f>K8+M8+N8-O8-P8-Q8</f>
        <v>7448063.0000000019</v>
      </c>
      <c r="S8" s="31"/>
    </row>
    <row r="9" spans="1:19" ht="20.100000000000001" customHeight="1" x14ac:dyDescent="0.2">
      <c r="A9" s="31">
        <v>2</v>
      </c>
      <c r="B9" s="126" t="s">
        <v>226</v>
      </c>
      <c r="C9" s="31" t="s">
        <v>157</v>
      </c>
      <c r="D9" s="32">
        <v>4.0599999999999996</v>
      </c>
      <c r="E9" s="31">
        <v>0.15</v>
      </c>
      <c r="F9" s="31"/>
      <c r="G9" s="31"/>
      <c r="H9" s="33">
        <v>0.1</v>
      </c>
      <c r="I9" s="34">
        <f t="shared" ref="I9" si="5">D9*H9</f>
        <v>0.40599999999999997</v>
      </c>
      <c r="J9" s="35">
        <f>I9+E9+D9</f>
        <v>4.6159999999999997</v>
      </c>
      <c r="K9" s="36">
        <f t="shared" ref="K9:K11" si="6">J9*1490000</f>
        <v>6877839.9999999991</v>
      </c>
      <c r="L9" s="31"/>
      <c r="M9" s="31"/>
      <c r="N9" s="38">
        <f t="shared" si="1"/>
        <v>2751136</v>
      </c>
      <c r="O9" s="38">
        <f t="shared" si="2"/>
        <v>550227.19999999995</v>
      </c>
      <c r="P9" s="38">
        <f t="shared" si="3"/>
        <v>103167.59999999999</v>
      </c>
      <c r="Q9" s="38">
        <f t="shared" si="4"/>
        <v>68778.399999999994</v>
      </c>
      <c r="R9" s="36">
        <f>K9+M9+N9-O9-P9-Q9</f>
        <v>8906802.8000000007</v>
      </c>
      <c r="S9" s="31"/>
    </row>
    <row r="10" spans="1:19" ht="20.100000000000001" customHeight="1" x14ac:dyDescent="0.2">
      <c r="A10" s="31">
        <v>3</v>
      </c>
      <c r="B10" s="126" t="s">
        <v>227</v>
      </c>
      <c r="C10" s="43" t="s">
        <v>338</v>
      </c>
      <c r="D10" s="32">
        <v>2.46</v>
      </c>
      <c r="E10" s="31"/>
      <c r="F10" s="31"/>
      <c r="G10" s="31"/>
      <c r="H10" s="31"/>
      <c r="I10" s="34"/>
      <c r="J10" s="35">
        <f>I10+E10+D10</f>
        <v>2.46</v>
      </c>
      <c r="K10" s="36">
        <f t="shared" si="6"/>
        <v>3665400</v>
      </c>
      <c r="L10" s="31"/>
      <c r="M10" s="37"/>
      <c r="N10" s="38">
        <f t="shared" si="1"/>
        <v>1466160</v>
      </c>
      <c r="O10" s="38">
        <f t="shared" si="2"/>
        <v>293232</v>
      </c>
      <c r="P10" s="38">
        <f t="shared" si="3"/>
        <v>54980.999999999993</v>
      </c>
      <c r="Q10" s="38">
        <f t="shared" si="4"/>
        <v>36654</v>
      </c>
      <c r="R10" s="36">
        <f>K10+M10+N10-O10-P10-Q10</f>
        <v>4746693</v>
      </c>
      <c r="S10" s="31"/>
    </row>
    <row r="11" spans="1:19" ht="20.100000000000001" customHeight="1" x14ac:dyDescent="0.2">
      <c r="A11" s="31">
        <v>4</v>
      </c>
      <c r="B11" s="126" t="s">
        <v>228</v>
      </c>
      <c r="C11" s="43" t="s">
        <v>338</v>
      </c>
      <c r="D11" s="32">
        <v>2.86</v>
      </c>
      <c r="E11" s="31"/>
      <c r="F11" s="31"/>
      <c r="G11" s="31"/>
      <c r="H11" s="31"/>
      <c r="I11" s="34"/>
      <c r="J11" s="35">
        <f>I11+E11+D11</f>
        <v>2.86</v>
      </c>
      <c r="K11" s="36">
        <f t="shared" si="6"/>
        <v>4261400</v>
      </c>
      <c r="L11" s="31"/>
      <c r="M11" s="37">
        <v>149000</v>
      </c>
      <c r="N11" s="38">
        <f t="shared" si="1"/>
        <v>1704560</v>
      </c>
      <c r="O11" s="38">
        <f t="shared" si="2"/>
        <v>340912</v>
      </c>
      <c r="P11" s="38">
        <f t="shared" si="3"/>
        <v>63920.999999999993</v>
      </c>
      <c r="Q11" s="38">
        <f t="shared" si="4"/>
        <v>42614</v>
      </c>
      <c r="R11" s="36">
        <f>K11+M11+N11-O11-P11-Q11</f>
        <v>5667513</v>
      </c>
      <c r="S11" s="31"/>
    </row>
    <row r="12" spans="1:19" ht="21.95" customHeight="1" x14ac:dyDescent="0.2">
      <c r="A12" s="77"/>
      <c r="B12" s="77" t="s">
        <v>11</v>
      </c>
      <c r="C12" s="77"/>
      <c r="D12" s="78">
        <f>SUM(D8:D11)</f>
        <v>13.04</v>
      </c>
      <c r="E12" s="78">
        <f>SUM(E8:E11)</f>
        <v>0.35</v>
      </c>
      <c r="F12" s="78">
        <f>SUM(F8:F11)</f>
        <v>0</v>
      </c>
      <c r="G12" s="78"/>
      <c r="H12" s="78"/>
      <c r="I12" s="79">
        <f>SUM(I8:I11)</f>
        <v>0.40599999999999997</v>
      </c>
      <c r="J12" s="80">
        <f>SUM(J8:J11)</f>
        <v>13.795999999999999</v>
      </c>
      <c r="K12" s="77">
        <f>SUM(K8:K11)</f>
        <v>20556040</v>
      </c>
      <c r="L12" s="81"/>
      <c r="M12" s="77">
        <f t="shared" ref="M12:R12" si="7">SUM(M8:M11)</f>
        <v>149000</v>
      </c>
      <c r="N12" s="77">
        <f t="shared" si="7"/>
        <v>8222416</v>
      </c>
      <c r="O12" s="77">
        <f t="shared" si="7"/>
        <v>1644483.2</v>
      </c>
      <c r="P12" s="77">
        <f t="shared" si="7"/>
        <v>308340.59999999998</v>
      </c>
      <c r="Q12" s="77">
        <f t="shared" si="7"/>
        <v>205560.4</v>
      </c>
      <c r="R12" s="77">
        <f t="shared" si="7"/>
        <v>26769071.800000004</v>
      </c>
      <c r="S12" s="77"/>
    </row>
    <row r="13" spans="1:19" ht="23.1" customHeight="1" x14ac:dyDescent="0.2">
      <c r="A13" s="82"/>
      <c r="B13" s="83" t="s">
        <v>223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224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230</v>
      </c>
      <c r="C8" s="31" t="s">
        <v>141</v>
      </c>
      <c r="D8" s="32">
        <v>4.0599999999999996</v>
      </c>
      <c r="E8" s="31">
        <v>0.2</v>
      </c>
      <c r="F8" s="31"/>
      <c r="G8" s="31"/>
      <c r="H8" s="33">
        <v>0.08</v>
      </c>
      <c r="I8" s="34">
        <f t="shared" ref="I8:I9" si="0">D8*H8</f>
        <v>0.32479999999999998</v>
      </c>
      <c r="J8" s="35">
        <f>I8+E8+D8</f>
        <v>4.5847999999999995</v>
      </c>
      <c r="K8" s="36">
        <f t="shared" ref="K8:K11" si="1">J8*1490000</f>
        <v>6831351.9999999991</v>
      </c>
      <c r="L8" s="31"/>
      <c r="M8" s="31"/>
      <c r="N8" s="38">
        <f t="shared" ref="N8:N11" si="2">(D8+E8+I8+G8)*1490000*40%</f>
        <v>2732540.8</v>
      </c>
      <c r="O8" s="38">
        <f t="shared" ref="O8:O11" si="3">(D8+E8+I8+G8)*1490000*8%</f>
        <v>546508.15999999992</v>
      </c>
      <c r="P8" s="38">
        <f t="shared" ref="P8:P11" si="4">(D8+E8+I8+G8)*1.5%*1490000</f>
        <v>102470.27999999998</v>
      </c>
      <c r="Q8" s="38">
        <f t="shared" ref="Q8:Q11" si="5">(D8+E8+I8+G8)*1490000*1%</f>
        <v>68313.51999999999</v>
      </c>
      <c r="R8" s="36">
        <f>K8+M8+N8-O8-P8-Q8</f>
        <v>8846600.8399999999</v>
      </c>
      <c r="S8" s="31"/>
    </row>
    <row r="9" spans="1:19" ht="20.100000000000001" customHeight="1" x14ac:dyDescent="0.2">
      <c r="A9" s="31">
        <v>2</v>
      </c>
      <c r="B9" s="126" t="s">
        <v>231</v>
      </c>
      <c r="C9" s="43" t="s">
        <v>338</v>
      </c>
      <c r="D9" s="32">
        <v>4.0599999999999996</v>
      </c>
      <c r="E9" s="44"/>
      <c r="F9" s="45"/>
      <c r="G9" s="45"/>
      <c r="H9" s="33">
        <v>0.08</v>
      </c>
      <c r="I9" s="34">
        <f t="shared" si="0"/>
        <v>0.32479999999999998</v>
      </c>
      <c r="J9" s="35">
        <f>I9+E9+D9</f>
        <v>4.3847999999999994</v>
      </c>
      <c r="K9" s="36">
        <f t="shared" si="1"/>
        <v>6533351.9999999991</v>
      </c>
      <c r="L9" s="37"/>
      <c r="M9" s="37"/>
      <c r="N9" s="38">
        <f t="shared" si="2"/>
        <v>2613340.7999999998</v>
      </c>
      <c r="O9" s="38">
        <f t="shared" si="3"/>
        <v>522668.15999999992</v>
      </c>
      <c r="P9" s="38">
        <f t="shared" si="4"/>
        <v>98000.27999999997</v>
      </c>
      <c r="Q9" s="38">
        <f t="shared" si="5"/>
        <v>65333.51999999999</v>
      </c>
      <c r="R9" s="36">
        <f>K9+M9+N9-O9-P9-Q9</f>
        <v>8460690.8399999999</v>
      </c>
      <c r="S9" s="46"/>
    </row>
    <row r="10" spans="1:19" ht="20.100000000000001" customHeight="1" x14ac:dyDescent="0.2">
      <c r="A10" s="31">
        <v>3</v>
      </c>
      <c r="B10" s="126" t="s">
        <v>232</v>
      </c>
      <c r="C10" s="43" t="s">
        <v>338</v>
      </c>
      <c r="D10" s="32">
        <v>2.86</v>
      </c>
      <c r="E10" s="44"/>
      <c r="F10" s="45"/>
      <c r="G10" s="45"/>
      <c r="H10" s="47"/>
      <c r="I10" s="34"/>
      <c r="J10" s="35">
        <f>I10+E10+D10</f>
        <v>2.86</v>
      </c>
      <c r="K10" s="36">
        <f>J10*1490000</f>
        <v>4261400</v>
      </c>
      <c r="L10" s="37"/>
      <c r="M10" s="37"/>
      <c r="N10" s="38">
        <f>(D10+E10+I10+G10)*1490000*40%</f>
        <v>1704560</v>
      </c>
      <c r="O10" s="38">
        <f>(D10+E10+I10+G10)*1490000*8%</f>
        <v>340912</v>
      </c>
      <c r="P10" s="38">
        <f>(D10+E10+I10+G10)*1.5%*1490000</f>
        <v>63920.999999999993</v>
      </c>
      <c r="Q10" s="38">
        <f>(D10+E10+I10+G10)*1490000*1%</f>
        <v>42614</v>
      </c>
      <c r="R10" s="36">
        <f>K10+M10+N10-O10-P10-Q10</f>
        <v>5518513</v>
      </c>
      <c r="S10" s="46"/>
    </row>
    <row r="11" spans="1:19" ht="20.100000000000001" customHeight="1" x14ac:dyDescent="0.2">
      <c r="A11" s="31">
        <v>4</v>
      </c>
      <c r="B11" s="126" t="s">
        <v>233</v>
      </c>
      <c r="C11" s="43" t="s">
        <v>338</v>
      </c>
      <c r="D11" s="32">
        <v>3.96</v>
      </c>
      <c r="E11" s="44"/>
      <c r="F11" s="45"/>
      <c r="G11" s="45"/>
      <c r="H11" s="47"/>
      <c r="I11" s="34"/>
      <c r="J11" s="35">
        <f>I11+E11+D11</f>
        <v>3.96</v>
      </c>
      <c r="K11" s="36">
        <f t="shared" si="1"/>
        <v>5900400</v>
      </c>
      <c r="L11" s="37"/>
      <c r="M11" s="37">
        <v>149000</v>
      </c>
      <c r="N11" s="38">
        <f t="shared" si="2"/>
        <v>2360160</v>
      </c>
      <c r="O11" s="38">
        <f t="shared" si="3"/>
        <v>472032</v>
      </c>
      <c r="P11" s="38">
        <f t="shared" si="4"/>
        <v>88505.999999999985</v>
      </c>
      <c r="Q11" s="38">
        <f t="shared" si="5"/>
        <v>59004</v>
      </c>
      <c r="R11" s="36">
        <f>K11+M11+N11-O11-P11-Q11</f>
        <v>7790018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14.939999999999998</v>
      </c>
      <c r="E12" s="78">
        <f>SUM(E8:E11)</f>
        <v>0.2</v>
      </c>
      <c r="F12" s="78">
        <f>SUM(F8:F11)</f>
        <v>0</v>
      </c>
      <c r="G12" s="78"/>
      <c r="H12" s="78"/>
      <c r="I12" s="79">
        <f>SUM(I8:I11)</f>
        <v>0.64959999999999996</v>
      </c>
      <c r="J12" s="80">
        <f>SUM(J8:J11)</f>
        <v>15.7896</v>
      </c>
      <c r="K12" s="77">
        <f>SUM(K8:K11)</f>
        <v>23526504</v>
      </c>
      <c r="L12" s="81"/>
      <c r="M12" s="77">
        <f t="shared" ref="M12:R12" si="6">SUM(M8:M11)</f>
        <v>149000</v>
      </c>
      <c r="N12" s="77">
        <f t="shared" si="6"/>
        <v>9410601.5999999996</v>
      </c>
      <c r="O12" s="77">
        <f t="shared" si="6"/>
        <v>1882120.3199999998</v>
      </c>
      <c r="P12" s="77">
        <f t="shared" si="6"/>
        <v>352897.55999999994</v>
      </c>
      <c r="Q12" s="77">
        <f t="shared" si="6"/>
        <v>235265.03999999998</v>
      </c>
      <c r="R12" s="77">
        <f t="shared" si="6"/>
        <v>30615822.68</v>
      </c>
      <c r="S12" s="77"/>
    </row>
    <row r="13" spans="1:19" ht="23.1" customHeight="1" x14ac:dyDescent="0.2">
      <c r="A13" s="82"/>
      <c r="B13" s="83" t="s">
        <v>229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7" zoomScale="130" zoomScaleNormal="130" workbookViewId="0">
      <selection activeCell="C13" sqref="C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234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235</v>
      </c>
      <c r="C8" s="31" t="s">
        <v>141</v>
      </c>
      <c r="D8" s="32">
        <v>4.6500000000000004</v>
      </c>
      <c r="E8" s="31">
        <v>0.2</v>
      </c>
      <c r="F8" s="45"/>
      <c r="G8" s="45"/>
      <c r="H8" s="47"/>
      <c r="I8" s="34"/>
      <c r="J8" s="35">
        <f t="shared" ref="J8:J13" si="0">I8+E8+D8</f>
        <v>4.8500000000000005</v>
      </c>
      <c r="K8" s="36">
        <f>J8*1490000</f>
        <v>7226500.0000000009</v>
      </c>
      <c r="L8" s="37"/>
      <c r="M8" s="37"/>
      <c r="N8" s="38">
        <f t="shared" ref="N8:N13" si="1">(D8+E8+I8+G8)*1490000*40%</f>
        <v>2890600.0000000005</v>
      </c>
      <c r="O8" s="38">
        <f t="shared" ref="O8:O13" si="2">(D8+E8+I8+G8)*1490000*8%</f>
        <v>578120.00000000012</v>
      </c>
      <c r="P8" s="38">
        <f t="shared" ref="P8:P13" si="3">(D8+E8+I8+G8)*1.5%*1490000</f>
        <v>108397.50000000001</v>
      </c>
      <c r="Q8" s="38">
        <f t="shared" ref="Q8:Q13" si="4">(D8+E8+I8+G8)*1490000*1%</f>
        <v>72265.000000000015</v>
      </c>
      <c r="R8" s="36">
        <f t="shared" ref="R8:R13" si="5">K8+M8+N8-O8-P8-Q8</f>
        <v>9358317.5000000019</v>
      </c>
      <c r="S8" s="46"/>
    </row>
    <row r="9" spans="1:19" ht="20.100000000000001" customHeight="1" x14ac:dyDescent="0.2">
      <c r="A9" s="31">
        <v>2</v>
      </c>
      <c r="B9" s="126" t="s">
        <v>236</v>
      </c>
      <c r="C9" s="31" t="s">
        <v>150</v>
      </c>
      <c r="D9" s="32">
        <v>4.9800000000000004</v>
      </c>
      <c r="E9" s="31">
        <v>0.15</v>
      </c>
      <c r="F9" s="45"/>
      <c r="G9" s="45"/>
      <c r="H9" s="47"/>
      <c r="I9" s="34"/>
      <c r="J9" s="35">
        <f t="shared" si="0"/>
        <v>5.1300000000000008</v>
      </c>
      <c r="K9" s="36">
        <f t="shared" ref="K9:K12" si="6">J9*1490000</f>
        <v>7643700.0000000009</v>
      </c>
      <c r="L9" s="37"/>
      <c r="M9" s="37"/>
      <c r="N9" s="38">
        <f t="shared" si="1"/>
        <v>3057480.0000000005</v>
      </c>
      <c r="O9" s="38">
        <f t="shared" si="2"/>
        <v>611496.00000000012</v>
      </c>
      <c r="P9" s="38">
        <f t="shared" si="3"/>
        <v>114655.5</v>
      </c>
      <c r="Q9" s="38">
        <f t="shared" si="4"/>
        <v>76437.000000000015</v>
      </c>
      <c r="R9" s="36">
        <f t="shared" si="5"/>
        <v>9898591.5000000019</v>
      </c>
      <c r="S9" s="46"/>
    </row>
    <row r="10" spans="1:19" ht="20.100000000000001" customHeight="1" x14ac:dyDescent="0.2">
      <c r="A10" s="31">
        <v>3</v>
      </c>
      <c r="B10" s="126" t="s">
        <v>237</v>
      </c>
      <c r="C10" s="43" t="s">
        <v>338</v>
      </c>
      <c r="D10" s="32">
        <v>2.46</v>
      </c>
      <c r="E10" s="44"/>
      <c r="F10" s="45"/>
      <c r="G10" s="45"/>
      <c r="H10" s="47"/>
      <c r="I10" s="34"/>
      <c r="J10" s="35">
        <f t="shared" si="0"/>
        <v>2.46</v>
      </c>
      <c r="K10" s="36">
        <f t="shared" si="6"/>
        <v>3665400</v>
      </c>
      <c r="L10" s="37"/>
      <c r="M10" s="37"/>
      <c r="N10" s="38">
        <f t="shared" si="1"/>
        <v>1466160</v>
      </c>
      <c r="O10" s="38">
        <f t="shared" si="2"/>
        <v>293232</v>
      </c>
      <c r="P10" s="38">
        <f t="shared" si="3"/>
        <v>54980.999999999993</v>
      </c>
      <c r="Q10" s="38">
        <f t="shared" si="4"/>
        <v>36654</v>
      </c>
      <c r="R10" s="36">
        <f t="shared" si="5"/>
        <v>4746693</v>
      </c>
      <c r="S10" s="46"/>
    </row>
    <row r="11" spans="1:19" ht="20.100000000000001" customHeight="1" x14ac:dyDescent="0.2">
      <c r="A11" s="31">
        <v>4</v>
      </c>
      <c r="B11" s="126" t="s">
        <v>238</v>
      </c>
      <c r="C11" s="43" t="s">
        <v>338</v>
      </c>
      <c r="D11" s="32">
        <v>4.0599999999999996</v>
      </c>
      <c r="E11" s="44"/>
      <c r="F11" s="45"/>
      <c r="G11" s="45"/>
      <c r="H11" s="48">
        <v>7.0000000000000007E-2</v>
      </c>
      <c r="I11" s="34">
        <f t="shared" ref="I11" si="7">D11*H11</f>
        <v>0.28420000000000001</v>
      </c>
      <c r="J11" s="35">
        <f t="shared" si="0"/>
        <v>4.3441999999999998</v>
      </c>
      <c r="K11" s="36">
        <f t="shared" si="6"/>
        <v>6472858</v>
      </c>
      <c r="L11" s="37"/>
      <c r="M11" s="37"/>
      <c r="N11" s="38">
        <f t="shared" si="1"/>
        <v>2589143.2000000002</v>
      </c>
      <c r="O11" s="38">
        <f t="shared" si="2"/>
        <v>517828.64</v>
      </c>
      <c r="P11" s="38">
        <f t="shared" si="3"/>
        <v>97092.87</v>
      </c>
      <c r="Q11" s="38">
        <f t="shared" si="4"/>
        <v>64728.58</v>
      </c>
      <c r="R11" s="36">
        <f t="shared" si="5"/>
        <v>8382351.1099999994</v>
      </c>
      <c r="S11" s="46"/>
    </row>
    <row r="12" spans="1:19" ht="20.100000000000001" customHeight="1" x14ac:dyDescent="0.2">
      <c r="A12" s="31">
        <v>5</v>
      </c>
      <c r="B12" s="126" t="s">
        <v>239</v>
      </c>
      <c r="C12" s="43" t="s">
        <v>338</v>
      </c>
      <c r="D12" s="32">
        <v>3.86</v>
      </c>
      <c r="E12" s="44"/>
      <c r="F12" s="45"/>
      <c r="G12" s="45"/>
      <c r="H12" s="47"/>
      <c r="I12" s="34"/>
      <c r="J12" s="35">
        <f t="shared" si="0"/>
        <v>3.86</v>
      </c>
      <c r="K12" s="36">
        <f t="shared" si="6"/>
        <v>5751400</v>
      </c>
      <c r="L12" s="37"/>
      <c r="M12" s="37"/>
      <c r="N12" s="38">
        <f t="shared" si="1"/>
        <v>2300560</v>
      </c>
      <c r="O12" s="38">
        <f t="shared" si="2"/>
        <v>460112</v>
      </c>
      <c r="P12" s="38">
        <f t="shared" si="3"/>
        <v>86270.999999999985</v>
      </c>
      <c r="Q12" s="38">
        <f t="shared" si="4"/>
        <v>57514</v>
      </c>
      <c r="R12" s="36">
        <f t="shared" si="5"/>
        <v>7448063</v>
      </c>
      <c r="S12" s="46"/>
    </row>
    <row r="13" spans="1:19" ht="20.100000000000001" customHeight="1" x14ac:dyDescent="0.2">
      <c r="A13" s="31">
        <v>6</v>
      </c>
      <c r="B13" s="126" t="s">
        <v>240</v>
      </c>
      <c r="C13" s="43" t="s">
        <v>338</v>
      </c>
      <c r="D13" s="32">
        <v>4.0599999999999996</v>
      </c>
      <c r="E13" s="44"/>
      <c r="F13" s="45"/>
      <c r="G13" s="45"/>
      <c r="H13" s="47"/>
      <c r="I13" s="34"/>
      <c r="J13" s="35">
        <f t="shared" si="0"/>
        <v>4.0599999999999996</v>
      </c>
      <c r="K13" s="36">
        <f>J13*1490000</f>
        <v>6049399.9999999991</v>
      </c>
      <c r="L13" s="37"/>
      <c r="M13" s="37">
        <v>149000</v>
      </c>
      <c r="N13" s="38">
        <f t="shared" si="1"/>
        <v>2419759.9999999995</v>
      </c>
      <c r="O13" s="38">
        <f t="shared" si="2"/>
        <v>483951.99999999994</v>
      </c>
      <c r="P13" s="38">
        <f t="shared" si="3"/>
        <v>90740.999999999985</v>
      </c>
      <c r="Q13" s="38">
        <f t="shared" si="4"/>
        <v>60493.999999999993</v>
      </c>
      <c r="R13" s="36">
        <f t="shared" si="5"/>
        <v>7982972.9999999981</v>
      </c>
      <c r="S13" s="46"/>
    </row>
    <row r="14" spans="1:19" ht="21.95" customHeight="1" x14ac:dyDescent="0.2">
      <c r="A14" s="77"/>
      <c r="B14" s="77" t="s">
        <v>11</v>
      </c>
      <c r="C14" s="77"/>
      <c r="D14" s="78">
        <f>SUM(D8:D13)</f>
        <v>24.069999999999997</v>
      </c>
      <c r="E14" s="78">
        <f>SUM(E8:E13)</f>
        <v>0.35</v>
      </c>
      <c r="F14" s="78">
        <f>SUM(F8:F13)</f>
        <v>0</v>
      </c>
      <c r="G14" s="78"/>
      <c r="H14" s="78"/>
      <c r="I14" s="79">
        <f>SUM(I8:I13)</f>
        <v>0.28420000000000001</v>
      </c>
      <c r="J14" s="80">
        <f>SUM(J8:J13)</f>
        <v>24.7042</v>
      </c>
      <c r="K14" s="77">
        <f>SUM(K8:K13)</f>
        <v>36809258</v>
      </c>
      <c r="L14" s="81"/>
      <c r="M14" s="77">
        <f t="shared" ref="M14:R14" si="8">SUM(M8:M13)</f>
        <v>149000</v>
      </c>
      <c r="N14" s="77">
        <f t="shared" si="8"/>
        <v>14723703.200000001</v>
      </c>
      <c r="O14" s="77">
        <f t="shared" si="8"/>
        <v>2944740.64</v>
      </c>
      <c r="P14" s="77">
        <f t="shared" si="8"/>
        <v>552138.87</v>
      </c>
      <c r="Q14" s="77">
        <f t="shared" si="8"/>
        <v>368092.58</v>
      </c>
      <c r="R14" s="77">
        <f t="shared" si="8"/>
        <v>47816989.109999999</v>
      </c>
      <c r="S14" s="77"/>
    </row>
    <row r="15" spans="1:19" ht="23.1" customHeight="1" x14ac:dyDescent="0.2">
      <c r="A15" s="82"/>
      <c r="B15" s="83" t="s">
        <v>241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4"/>
    </row>
    <row r="16" spans="1:19" ht="18.75" customHeight="1" x14ac:dyDescent="0.2">
      <c r="A16" s="82"/>
      <c r="B16" s="85"/>
      <c r="C16" s="82"/>
      <c r="D16" s="82"/>
      <c r="E16" s="82"/>
      <c r="F16" s="82"/>
      <c r="G16" s="82"/>
      <c r="H16" s="82"/>
      <c r="I16" s="82"/>
      <c r="J16" s="82"/>
      <c r="K16" s="82"/>
      <c r="L16" s="86"/>
      <c r="M16" s="86"/>
      <c r="N16" s="86"/>
      <c r="O16" s="110"/>
      <c r="P16" s="147" t="s">
        <v>165</v>
      </c>
      <c r="Q16" s="147"/>
      <c r="R16" s="147"/>
      <c r="S16" s="87"/>
    </row>
    <row r="17" spans="1:19" ht="23.1" customHeight="1" x14ac:dyDescent="0.2">
      <c r="A17" s="82"/>
      <c r="B17" s="148" t="s">
        <v>183</v>
      </c>
      <c r="C17" s="148"/>
      <c r="D17" s="148"/>
      <c r="E17" s="82"/>
      <c r="F17" s="82"/>
      <c r="G17" s="82"/>
      <c r="H17" s="149" t="s">
        <v>184</v>
      </c>
      <c r="I17" s="149"/>
      <c r="J17" s="149"/>
      <c r="K17" s="149"/>
      <c r="L17" s="149"/>
      <c r="M17" s="117"/>
      <c r="N17" s="117"/>
      <c r="O17" s="116"/>
      <c r="P17" s="148" t="s">
        <v>17</v>
      </c>
      <c r="Q17" s="148"/>
      <c r="R17" s="148"/>
      <c r="S17" s="13"/>
    </row>
    <row r="18" spans="1:19" ht="23.1" customHeight="1" x14ac:dyDescent="0.2">
      <c r="A18" s="11"/>
      <c r="B18" s="150"/>
      <c r="C18" s="150"/>
      <c r="D18" s="150"/>
      <c r="E18" s="11"/>
      <c r="F18" s="11"/>
      <c r="G18" s="11"/>
      <c r="H18" s="151"/>
      <c r="I18" s="151"/>
      <c r="J18" s="151"/>
      <c r="K18" s="151"/>
      <c r="L18" s="151"/>
      <c r="M18" s="113"/>
      <c r="N18" s="113"/>
      <c r="O18" s="103"/>
      <c r="P18" s="150"/>
      <c r="Q18" s="150"/>
      <c r="R18" s="150"/>
      <c r="S18" s="102"/>
    </row>
    <row r="19" spans="1:19" s="158" customFormat="1" ht="23.1" customHeight="1" x14ac:dyDescent="0.2">
      <c r="A19" s="17"/>
      <c r="B19" s="145" t="s">
        <v>340</v>
      </c>
      <c r="C19" s="145"/>
      <c r="D19" s="145"/>
      <c r="E19" s="17"/>
      <c r="F19" s="17"/>
      <c r="G19" s="17"/>
      <c r="H19" s="17"/>
      <c r="I19" s="17"/>
      <c r="J19" s="17"/>
      <c r="K19" s="17"/>
      <c r="L19" s="156"/>
      <c r="M19" s="156"/>
      <c r="N19" s="156"/>
      <c r="O19" s="157"/>
      <c r="P19" s="145" t="s">
        <v>339</v>
      </c>
      <c r="Q19" s="145"/>
      <c r="R19" s="145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45"/>
      <c r="C22" s="145"/>
      <c r="D22" s="145"/>
      <c r="E22" s="17"/>
      <c r="F22" s="17"/>
      <c r="G22" s="17"/>
      <c r="H22" s="145"/>
      <c r="I22" s="145"/>
      <c r="J22" s="145"/>
      <c r="K22" s="145"/>
      <c r="L22" s="145"/>
      <c r="M22" s="109"/>
      <c r="N22" s="109"/>
      <c r="O22" s="109"/>
      <c r="P22" s="145"/>
      <c r="Q22" s="145"/>
      <c r="R22" s="145"/>
      <c r="S22" s="109"/>
    </row>
    <row r="34" spans="1:19" ht="20.100000000000001" customHeight="1" x14ac:dyDescent="0.2">
      <c r="A34" s="7">
        <v>86</v>
      </c>
      <c r="B34" s="22" t="s">
        <v>123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1"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242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243</v>
      </c>
      <c r="C8" s="43" t="s">
        <v>338</v>
      </c>
      <c r="D8" s="32">
        <v>4.0599999999999996</v>
      </c>
      <c r="E8" s="44"/>
      <c r="F8" s="45"/>
      <c r="G8" s="50" t="s">
        <v>154</v>
      </c>
      <c r="H8" s="49">
        <v>0.09</v>
      </c>
      <c r="I8" s="34">
        <f t="shared" ref="I8:I9" si="0">D8*H8</f>
        <v>0.36539999999999995</v>
      </c>
      <c r="J8" s="35">
        <f>I8+E8+D8+G8</f>
        <v>4.9453999999999994</v>
      </c>
      <c r="K8" s="36">
        <f t="shared" ref="K8:K11" si="1">J8*1490000</f>
        <v>7368645.9999999991</v>
      </c>
      <c r="L8" s="37"/>
      <c r="M8" s="37"/>
      <c r="N8" s="38">
        <f t="shared" ref="N8:N11" si="2">(D8+E8+I8+G8)*1490000*40%</f>
        <v>2947458.4</v>
      </c>
      <c r="O8" s="38">
        <f t="shared" ref="O8:O11" si="3">(D8+E8+I8+G8)*1490000*8%</f>
        <v>589491.67999999993</v>
      </c>
      <c r="P8" s="38">
        <f t="shared" ref="P8:P11" si="4">(D8+E8+I8+G8)*1.5%*1490000</f>
        <v>110529.68999999997</v>
      </c>
      <c r="Q8" s="38">
        <f t="shared" ref="Q8:Q11" si="5">(D8+E8+I8+G8)*1490000*1%</f>
        <v>73686.459999999992</v>
      </c>
      <c r="R8" s="36">
        <f>K8+M8+N8-O8-P8-Q8</f>
        <v>9542396.5699999984</v>
      </c>
      <c r="S8" s="46"/>
    </row>
    <row r="9" spans="1:19" ht="20.100000000000001" customHeight="1" x14ac:dyDescent="0.2">
      <c r="A9" s="31">
        <v>2</v>
      </c>
      <c r="B9" s="126" t="s">
        <v>244</v>
      </c>
      <c r="C9" s="31" t="s">
        <v>141</v>
      </c>
      <c r="D9" s="32">
        <v>4.0599999999999996</v>
      </c>
      <c r="E9" s="31">
        <v>0.2</v>
      </c>
      <c r="F9" s="45"/>
      <c r="G9" s="50" t="s">
        <v>155</v>
      </c>
      <c r="H9" s="49">
        <v>0.09</v>
      </c>
      <c r="I9" s="34">
        <f t="shared" si="0"/>
        <v>0.36539999999999995</v>
      </c>
      <c r="J9" s="35">
        <f>I9+E9+D9+G9</f>
        <v>5.4553999999999991</v>
      </c>
      <c r="K9" s="36">
        <f t="shared" si="1"/>
        <v>8128545.9999999991</v>
      </c>
      <c r="L9" s="37"/>
      <c r="M9" s="37"/>
      <c r="N9" s="38">
        <f t="shared" si="2"/>
        <v>3251418.4000000004</v>
      </c>
      <c r="O9" s="38">
        <f t="shared" si="3"/>
        <v>650283.68000000005</v>
      </c>
      <c r="P9" s="38">
        <f t="shared" si="4"/>
        <v>121928.19</v>
      </c>
      <c r="Q9" s="38">
        <f t="shared" si="5"/>
        <v>81285.460000000006</v>
      </c>
      <c r="R9" s="36">
        <f>K9+M9+N9-O9-P9-Q9</f>
        <v>10526467.069999998</v>
      </c>
      <c r="S9" s="46"/>
    </row>
    <row r="10" spans="1:19" ht="20.100000000000001" customHeight="1" x14ac:dyDescent="0.2">
      <c r="A10" s="31">
        <v>3</v>
      </c>
      <c r="B10" s="126" t="s">
        <v>245</v>
      </c>
      <c r="C10" s="43" t="s">
        <v>338</v>
      </c>
      <c r="D10" s="32">
        <v>2.46</v>
      </c>
      <c r="E10" s="44"/>
      <c r="F10" s="45"/>
      <c r="G10" s="45"/>
      <c r="H10" s="47"/>
      <c r="I10" s="34"/>
      <c r="J10" s="35">
        <f>I10+E10+D10</f>
        <v>2.46</v>
      </c>
      <c r="K10" s="36">
        <f>J10*1490000</f>
        <v>3665400</v>
      </c>
      <c r="L10" s="37"/>
      <c r="M10" s="37"/>
      <c r="N10" s="38"/>
      <c r="O10" s="38">
        <f t="shared" si="3"/>
        <v>293232</v>
      </c>
      <c r="P10" s="38">
        <f t="shared" si="4"/>
        <v>54980.999999999993</v>
      </c>
      <c r="Q10" s="38">
        <f t="shared" si="5"/>
        <v>36654</v>
      </c>
      <c r="R10" s="36">
        <f>K10+M10+N10-O10-P10-Q10</f>
        <v>3280533</v>
      </c>
      <c r="S10" s="46" t="s">
        <v>166</v>
      </c>
    </row>
    <row r="11" spans="1:19" ht="20.100000000000001" customHeight="1" x14ac:dyDescent="0.2">
      <c r="A11" s="31">
        <v>4</v>
      </c>
      <c r="B11" s="126" t="s">
        <v>246</v>
      </c>
      <c r="C11" s="43" t="s">
        <v>338</v>
      </c>
      <c r="D11" s="32">
        <v>4.58</v>
      </c>
      <c r="E11" s="44"/>
      <c r="F11" s="45"/>
      <c r="G11" s="45"/>
      <c r="H11" s="51"/>
      <c r="I11" s="34"/>
      <c r="J11" s="35">
        <f>I11+E11+D11</f>
        <v>4.58</v>
      </c>
      <c r="K11" s="36">
        <f t="shared" si="1"/>
        <v>6824200</v>
      </c>
      <c r="L11" s="37"/>
      <c r="M11" s="37">
        <v>149000</v>
      </c>
      <c r="N11" s="38">
        <f t="shared" si="2"/>
        <v>2729680</v>
      </c>
      <c r="O11" s="38">
        <f t="shared" si="3"/>
        <v>545936</v>
      </c>
      <c r="P11" s="38">
        <f t="shared" si="4"/>
        <v>102363</v>
      </c>
      <c r="Q11" s="38">
        <f t="shared" si="5"/>
        <v>68242</v>
      </c>
      <c r="R11" s="36">
        <f>K11+M11+N11-O11-P11-Q11</f>
        <v>8986339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15.159999999999998</v>
      </c>
      <c r="E12" s="78">
        <f>SUM(E8:E11)</f>
        <v>0.2</v>
      </c>
      <c r="F12" s="78">
        <f>SUM(F8:F11)</f>
        <v>0</v>
      </c>
      <c r="G12" s="78"/>
      <c r="H12" s="78"/>
      <c r="I12" s="79">
        <f>SUM(I8:I11)</f>
        <v>0.73079999999999989</v>
      </c>
      <c r="J12" s="80">
        <f>SUM(J8:J11)</f>
        <v>17.440799999999996</v>
      </c>
      <c r="K12" s="77">
        <f>SUM(K8:K11)</f>
        <v>25986792</v>
      </c>
      <c r="L12" s="81"/>
      <c r="M12" s="77">
        <f t="shared" ref="M12:R12" si="6">SUM(M8:M11)</f>
        <v>149000</v>
      </c>
      <c r="N12" s="77">
        <f t="shared" si="6"/>
        <v>8928556.8000000007</v>
      </c>
      <c r="O12" s="77">
        <f t="shared" si="6"/>
        <v>2078943.3599999999</v>
      </c>
      <c r="P12" s="77">
        <f t="shared" si="6"/>
        <v>389801.87999999995</v>
      </c>
      <c r="Q12" s="77">
        <f t="shared" si="6"/>
        <v>259867.91999999998</v>
      </c>
      <c r="R12" s="77">
        <f t="shared" si="6"/>
        <v>32335735.639999997</v>
      </c>
      <c r="S12" s="77"/>
    </row>
    <row r="13" spans="1:19" ht="23.1" customHeight="1" x14ac:dyDescent="0.2">
      <c r="A13" s="82"/>
      <c r="B13" s="83" t="s">
        <v>247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3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248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249</v>
      </c>
      <c r="C8" s="31" t="s">
        <v>141</v>
      </c>
      <c r="D8" s="32">
        <v>4.0599999999999996</v>
      </c>
      <c r="E8" s="31">
        <v>0.2</v>
      </c>
      <c r="F8" s="45"/>
      <c r="G8" s="45"/>
      <c r="H8" s="49">
        <v>7.0000000000000007E-2</v>
      </c>
      <c r="I8" s="34">
        <f t="shared" ref="I8" si="0">D8*H8</f>
        <v>0.28420000000000001</v>
      </c>
      <c r="J8" s="35">
        <f t="shared" ref="J8:J11" si="1">I8+E8+D8</f>
        <v>4.5442</v>
      </c>
      <c r="K8" s="36">
        <f t="shared" ref="K8:K11" si="2">J8*1490000</f>
        <v>6770858</v>
      </c>
      <c r="L8" s="37"/>
      <c r="M8" s="36"/>
      <c r="N8" s="38">
        <f t="shared" ref="N8:N11" si="3">(D8+E8+I8+G8)*1490000*40%</f>
        <v>2708343.2</v>
      </c>
      <c r="O8" s="38">
        <f t="shared" ref="O8:O11" si="4">(D8+E8+I8+G8)*1490000*8%</f>
        <v>541668.64</v>
      </c>
      <c r="P8" s="38">
        <f t="shared" ref="P8:P11" si="5">(D8+E8+I8+G8)*1.5%*1490000</f>
        <v>101562.87</v>
      </c>
      <c r="Q8" s="38">
        <f t="shared" ref="Q8:Q11" si="6">(D8+E8+I8+G8)*1490000*1%</f>
        <v>67708.58</v>
      </c>
      <c r="R8" s="36">
        <f>K8+M8+N8-O8-P8-Q8</f>
        <v>8768261.1099999994</v>
      </c>
      <c r="S8" s="46"/>
    </row>
    <row r="9" spans="1:19" ht="20.100000000000001" customHeight="1" x14ac:dyDescent="0.2">
      <c r="A9" s="31">
        <v>2</v>
      </c>
      <c r="B9" s="126" t="s">
        <v>250</v>
      </c>
      <c r="C9" s="43" t="s">
        <v>338</v>
      </c>
      <c r="D9" s="32">
        <v>3.96</v>
      </c>
      <c r="E9" s="44"/>
      <c r="F9" s="45"/>
      <c r="G9" s="45"/>
      <c r="H9" s="49"/>
      <c r="I9" s="34"/>
      <c r="J9" s="35">
        <f t="shared" si="1"/>
        <v>3.96</v>
      </c>
      <c r="K9" s="36">
        <f t="shared" si="2"/>
        <v>5900400</v>
      </c>
      <c r="L9" s="37"/>
      <c r="M9" s="37">
        <v>149000</v>
      </c>
      <c r="N9" s="38">
        <f t="shared" si="3"/>
        <v>2360160</v>
      </c>
      <c r="O9" s="38">
        <f t="shared" si="4"/>
        <v>472032</v>
      </c>
      <c r="P9" s="38">
        <f t="shared" si="5"/>
        <v>88505.999999999985</v>
      </c>
      <c r="Q9" s="38">
        <f t="shared" si="6"/>
        <v>59004</v>
      </c>
      <c r="R9" s="36">
        <f>K9+M9+N9-O9-P9-Q9</f>
        <v>7790018</v>
      </c>
      <c r="S9" s="46"/>
    </row>
    <row r="10" spans="1:19" ht="20.100000000000001" customHeight="1" x14ac:dyDescent="0.2">
      <c r="A10" s="31">
        <v>3</v>
      </c>
      <c r="B10" s="126" t="s">
        <v>227</v>
      </c>
      <c r="C10" s="43" t="s">
        <v>338</v>
      </c>
      <c r="D10" s="32">
        <v>2.1</v>
      </c>
      <c r="E10" s="44"/>
      <c r="F10" s="45"/>
      <c r="G10" s="45"/>
      <c r="H10" s="49"/>
      <c r="I10" s="34"/>
      <c r="J10" s="35">
        <f t="shared" si="1"/>
        <v>2.1</v>
      </c>
      <c r="K10" s="36">
        <f t="shared" si="2"/>
        <v>3129000</v>
      </c>
      <c r="L10" s="37"/>
      <c r="M10" s="37"/>
      <c r="N10" s="38">
        <f t="shared" si="3"/>
        <v>1251600</v>
      </c>
      <c r="O10" s="38">
        <f t="shared" si="4"/>
        <v>250320</v>
      </c>
      <c r="P10" s="38">
        <f t="shared" si="5"/>
        <v>46935</v>
      </c>
      <c r="Q10" s="38">
        <f t="shared" si="6"/>
        <v>31290</v>
      </c>
      <c r="R10" s="36">
        <f>K10+M10+N10-O10-P10-Q10</f>
        <v>4052055</v>
      </c>
      <c r="S10" s="46"/>
    </row>
    <row r="11" spans="1:19" ht="20.100000000000001" customHeight="1" x14ac:dyDescent="0.2">
      <c r="A11" s="31">
        <v>4</v>
      </c>
      <c r="B11" s="126" t="s">
        <v>251</v>
      </c>
      <c r="C11" s="43" t="s">
        <v>338</v>
      </c>
      <c r="D11" s="32">
        <v>3.06</v>
      </c>
      <c r="E11" s="44"/>
      <c r="F11" s="45"/>
      <c r="G11" s="45"/>
      <c r="H11" s="47"/>
      <c r="I11" s="34"/>
      <c r="J11" s="35">
        <f t="shared" si="1"/>
        <v>3.06</v>
      </c>
      <c r="K11" s="36">
        <f t="shared" si="2"/>
        <v>4559400</v>
      </c>
      <c r="L11" s="37"/>
      <c r="M11" s="37"/>
      <c r="N11" s="38">
        <f t="shared" si="3"/>
        <v>1823760</v>
      </c>
      <c r="O11" s="38">
        <f t="shared" si="4"/>
        <v>364752</v>
      </c>
      <c r="P11" s="38">
        <f t="shared" si="5"/>
        <v>68391</v>
      </c>
      <c r="Q11" s="38">
        <f t="shared" si="6"/>
        <v>45594</v>
      </c>
      <c r="R11" s="36">
        <f>K11+M11+N11-O11-P11-Q11</f>
        <v>5904423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13.18</v>
      </c>
      <c r="E12" s="78">
        <f>SUM(E8:E11)</f>
        <v>0.2</v>
      </c>
      <c r="F12" s="78">
        <f>SUM(F8:F11)</f>
        <v>0</v>
      </c>
      <c r="G12" s="78"/>
      <c r="H12" s="78"/>
      <c r="I12" s="79">
        <f>SUM(I8:I11)</f>
        <v>0.28420000000000001</v>
      </c>
      <c r="J12" s="80">
        <f>SUM(J8:J11)</f>
        <v>13.664200000000001</v>
      </c>
      <c r="K12" s="77">
        <f>SUM(K8:K11)</f>
        <v>20359658</v>
      </c>
      <c r="L12" s="81"/>
      <c r="M12" s="77">
        <f t="shared" ref="M12:R12" si="7">SUM(M8:M11)</f>
        <v>149000</v>
      </c>
      <c r="N12" s="77">
        <f t="shared" si="7"/>
        <v>8143863.2000000002</v>
      </c>
      <c r="O12" s="77">
        <f t="shared" si="7"/>
        <v>1628772.6400000001</v>
      </c>
      <c r="P12" s="77">
        <f t="shared" si="7"/>
        <v>305394.87</v>
      </c>
      <c r="Q12" s="77">
        <f t="shared" si="7"/>
        <v>203596.58000000002</v>
      </c>
      <c r="R12" s="77">
        <f t="shared" si="7"/>
        <v>26514757.109999999</v>
      </c>
      <c r="S12" s="77"/>
    </row>
    <row r="13" spans="1:19" ht="23.1" customHeight="1" x14ac:dyDescent="0.2">
      <c r="A13" s="82"/>
      <c r="B13" s="83" t="s">
        <v>252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253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254</v>
      </c>
      <c r="C8" s="31" t="s">
        <v>141</v>
      </c>
      <c r="D8" s="32">
        <v>4.6500000000000004</v>
      </c>
      <c r="E8" s="31">
        <v>0.2</v>
      </c>
      <c r="F8" s="45"/>
      <c r="G8" s="45"/>
      <c r="H8" s="47"/>
      <c r="I8" s="34"/>
      <c r="J8" s="35">
        <f t="shared" ref="J8:J11" si="0">I8+E8+D8</f>
        <v>4.8500000000000005</v>
      </c>
      <c r="K8" s="36">
        <f t="shared" ref="K8:L11" si="1">J8*1490000</f>
        <v>7226500.0000000009</v>
      </c>
      <c r="L8" s="37"/>
      <c r="M8" s="36"/>
      <c r="N8" s="38">
        <f t="shared" ref="N8:N11" si="2">(D8+E8+I8+G8)*1490000*40%</f>
        <v>2890600.0000000005</v>
      </c>
      <c r="O8" s="38">
        <f t="shared" ref="O8:O11" si="3">(D8+E8+I8+G8)*1490000*8%</f>
        <v>578120.00000000012</v>
      </c>
      <c r="P8" s="38">
        <f t="shared" ref="P8:P11" si="4">(D8+E8+I8+G8)*1.5%*1490000</f>
        <v>108397.50000000001</v>
      </c>
      <c r="Q8" s="38">
        <f t="shared" ref="Q8:Q11" si="5">(D8+E8+I8+G8)*1490000*1%</f>
        <v>72265.000000000015</v>
      </c>
      <c r="R8" s="36">
        <f>K8+M8+N8-O8-P8-Q8</f>
        <v>9358317.5000000019</v>
      </c>
      <c r="S8" s="46"/>
    </row>
    <row r="9" spans="1:19" ht="20.100000000000001" customHeight="1" x14ac:dyDescent="0.2">
      <c r="A9" s="31">
        <v>2</v>
      </c>
      <c r="B9" s="126" t="s">
        <v>255</v>
      </c>
      <c r="C9" s="43" t="s">
        <v>338</v>
      </c>
      <c r="D9" s="32">
        <v>1.581</v>
      </c>
      <c r="E9" s="31"/>
      <c r="F9" s="45"/>
      <c r="G9" s="45"/>
      <c r="H9" s="47"/>
      <c r="I9" s="34"/>
      <c r="J9" s="35">
        <f>D9</f>
        <v>1.581</v>
      </c>
      <c r="K9" s="36">
        <f t="shared" si="1"/>
        <v>2355690</v>
      </c>
      <c r="L9" s="37"/>
      <c r="M9" s="36"/>
      <c r="N9" s="38">
        <f t="shared" si="2"/>
        <v>942276</v>
      </c>
      <c r="O9" s="38">
        <f t="shared" si="3"/>
        <v>188455.2</v>
      </c>
      <c r="P9" s="38">
        <f t="shared" si="4"/>
        <v>35335.35</v>
      </c>
      <c r="Q9" s="38">
        <f t="shared" si="5"/>
        <v>23556.9</v>
      </c>
      <c r="R9" s="36">
        <f>K9+M9+N9-O9-P9-Q9</f>
        <v>3050618.55</v>
      </c>
      <c r="S9" s="46"/>
    </row>
    <row r="10" spans="1:19" ht="20.100000000000001" customHeight="1" x14ac:dyDescent="0.2">
      <c r="A10" s="31">
        <v>3</v>
      </c>
      <c r="B10" s="128" t="s">
        <v>256</v>
      </c>
      <c r="C10" s="43" t="s">
        <v>338</v>
      </c>
      <c r="D10" s="32">
        <v>2.1</v>
      </c>
      <c r="E10" s="44"/>
      <c r="F10" s="45"/>
      <c r="G10" s="45"/>
      <c r="H10" s="49"/>
      <c r="I10" s="34"/>
      <c r="J10" s="35">
        <v>2.1</v>
      </c>
      <c r="K10" s="36">
        <f t="shared" si="1"/>
        <v>3129000</v>
      </c>
      <c r="L10" s="36">
        <f t="shared" si="1"/>
        <v>4662210000000</v>
      </c>
      <c r="M10" s="36"/>
      <c r="N10" s="38">
        <f t="shared" si="2"/>
        <v>1251600</v>
      </c>
      <c r="O10" s="38">
        <f t="shared" si="3"/>
        <v>250320</v>
      </c>
      <c r="P10" s="38">
        <f t="shared" si="4"/>
        <v>46935</v>
      </c>
      <c r="Q10" s="38">
        <f t="shared" si="5"/>
        <v>31290</v>
      </c>
      <c r="R10" s="36">
        <f t="shared" ref="R10" si="6">K10+M10+N10-O10-P10-Q10</f>
        <v>4052055</v>
      </c>
      <c r="S10" s="46"/>
    </row>
    <row r="11" spans="1:19" ht="20.100000000000001" customHeight="1" x14ac:dyDescent="0.2">
      <c r="A11" s="31">
        <v>4</v>
      </c>
      <c r="B11" s="126" t="s">
        <v>257</v>
      </c>
      <c r="C11" s="43" t="s">
        <v>338</v>
      </c>
      <c r="D11" s="32">
        <v>3.03</v>
      </c>
      <c r="E11" s="44"/>
      <c r="F11" s="45"/>
      <c r="G11" s="45"/>
      <c r="H11" s="49"/>
      <c r="I11" s="34"/>
      <c r="J11" s="35">
        <f t="shared" si="0"/>
        <v>3.03</v>
      </c>
      <c r="K11" s="36">
        <f t="shared" si="1"/>
        <v>4514700</v>
      </c>
      <c r="L11" s="37"/>
      <c r="M11" s="37">
        <v>149000</v>
      </c>
      <c r="N11" s="38">
        <f t="shared" si="2"/>
        <v>1805880</v>
      </c>
      <c r="O11" s="38">
        <f t="shared" si="3"/>
        <v>361176</v>
      </c>
      <c r="P11" s="38">
        <f t="shared" si="4"/>
        <v>67720.5</v>
      </c>
      <c r="Q11" s="38">
        <f t="shared" si="5"/>
        <v>45147</v>
      </c>
      <c r="R11" s="36">
        <f>K11+M11+N11-O11-P11-Q11</f>
        <v>5995536.5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11.360999999999999</v>
      </c>
      <c r="E12" s="78">
        <f>SUM(E8:E11)</f>
        <v>0.2</v>
      </c>
      <c r="F12" s="78">
        <f>SUM(F8:F11)</f>
        <v>0</v>
      </c>
      <c r="G12" s="78"/>
      <c r="H12" s="78"/>
      <c r="I12" s="79"/>
      <c r="J12" s="80">
        <f>SUM(J8:J11)</f>
        <v>11.561</v>
      </c>
      <c r="K12" s="77">
        <f>SUM(K8:K11)</f>
        <v>17225890</v>
      </c>
      <c r="L12" s="81"/>
      <c r="M12" s="77">
        <f t="shared" ref="M12:R12" si="7">SUM(M8:M11)</f>
        <v>149000</v>
      </c>
      <c r="N12" s="77">
        <f t="shared" si="7"/>
        <v>6890356</v>
      </c>
      <c r="O12" s="77">
        <f t="shared" si="7"/>
        <v>1378071.2000000002</v>
      </c>
      <c r="P12" s="77">
        <f t="shared" si="7"/>
        <v>258388.35</v>
      </c>
      <c r="Q12" s="77">
        <f t="shared" si="7"/>
        <v>172258.90000000002</v>
      </c>
      <c r="R12" s="77">
        <f t="shared" si="7"/>
        <v>22456527.550000001</v>
      </c>
      <c r="S12" s="77"/>
    </row>
    <row r="13" spans="1:19" ht="23.1" customHeight="1" x14ac:dyDescent="0.2">
      <c r="A13" s="82"/>
      <c r="B13" s="83" t="s">
        <v>258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4" zoomScale="130" zoomScaleNormal="130" workbookViewId="0">
      <selection activeCell="C8" sqref="C8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259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9" t="s">
        <v>260</v>
      </c>
      <c r="C8" s="43" t="s">
        <v>338</v>
      </c>
      <c r="D8" s="32">
        <v>4.0599999999999996</v>
      </c>
      <c r="E8" s="44"/>
      <c r="F8" s="45"/>
      <c r="G8" s="45"/>
      <c r="H8" s="47"/>
      <c r="I8" s="34"/>
      <c r="J8" s="35">
        <f>I8+E8+D8</f>
        <v>4.0599999999999996</v>
      </c>
      <c r="K8" s="36">
        <f t="shared" ref="K8:K12" si="0">J8*1490000</f>
        <v>6049399.9999999991</v>
      </c>
      <c r="L8" s="37"/>
      <c r="M8" s="37">
        <v>149000</v>
      </c>
      <c r="N8" s="38">
        <f t="shared" ref="N8:N12" si="1">(D8+E8+I8+G8)*1490000*40%</f>
        <v>2419759.9999999995</v>
      </c>
      <c r="O8" s="38">
        <f t="shared" ref="O8:O12" si="2">(D8+E8+I8+G8)*1490000*8%</f>
        <v>483951.99999999994</v>
      </c>
      <c r="P8" s="38">
        <f t="shared" ref="P8:P12" si="3">(D8+E8+I8+G8)*1.5%*1490000</f>
        <v>90740.999999999985</v>
      </c>
      <c r="Q8" s="38">
        <f t="shared" ref="Q8:Q12" si="4">(D8+E8+I8+G8)*1490000*1%</f>
        <v>60493.999999999993</v>
      </c>
      <c r="R8" s="36">
        <f>K8+M8+N8-O8-P8-Q8</f>
        <v>7982972.9999999981</v>
      </c>
      <c r="S8" s="46"/>
    </row>
    <row r="9" spans="1:19" ht="20.100000000000001" customHeight="1" x14ac:dyDescent="0.2">
      <c r="A9" s="31">
        <v>2</v>
      </c>
      <c r="B9" s="129" t="s">
        <v>261</v>
      </c>
      <c r="C9" s="43" t="s">
        <v>338</v>
      </c>
      <c r="D9" s="32">
        <v>1.581</v>
      </c>
      <c r="E9" s="44"/>
      <c r="F9" s="45"/>
      <c r="G9" s="45"/>
      <c r="H9" s="47"/>
      <c r="I9" s="34"/>
      <c r="J9" s="35">
        <f>I9+E9+D9</f>
        <v>1.581</v>
      </c>
      <c r="K9" s="36">
        <f t="shared" si="0"/>
        <v>2355690</v>
      </c>
      <c r="L9" s="37"/>
      <c r="M9" s="37"/>
      <c r="N9" s="38">
        <f t="shared" si="1"/>
        <v>942276</v>
      </c>
      <c r="O9" s="38">
        <f t="shared" si="2"/>
        <v>188455.2</v>
      </c>
      <c r="P9" s="38">
        <f t="shared" si="3"/>
        <v>35335.35</v>
      </c>
      <c r="Q9" s="38">
        <f t="shared" si="4"/>
        <v>23556.9</v>
      </c>
      <c r="R9" s="36">
        <f>K9+M9+N9-O9-P9-Q9</f>
        <v>3050618.55</v>
      </c>
      <c r="S9" s="46"/>
    </row>
    <row r="10" spans="1:19" ht="20.100000000000001" customHeight="1" x14ac:dyDescent="0.2">
      <c r="A10" s="31">
        <v>3</v>
      </c>
      <c r="B10" s="129" t="s">
        <v>262</v>
      </c>
      <c r="C10" s="43" t="s">
        <v>338</v>
      </c>
      <c r="D10" s="32">
        <v>2.72</v>
      </c>
      <c r="E10" s="44"/>
      <c r="F10" s="45"/>
      <c r="G10" s="45"/>
      <c r="H10" s="47"/>
      <c r="I10" s="34"/>
      <c r="J10" s="35">
        <f>I10+E10+D10</f>
        <v>2.72</v>
      </c>
      <c r="K10" s="36">
        <f t="shared" si="0"/>
        <v>4052800.0000000005</v>
      </c>
      <c r="L10" s="37"/>
      <c r="M10" s="37"/>
      <c r="N10" s="38">
        <f t="shared" si="1"/>
        <v>1621120.0000000002</v>
      </c>
      <c r="O10" s="38">
        <f t="shared" si="2"/>
        <v>324224.00000000006</v>
      </c>
      <c r="P10" s="38">
        <f t="shared" si="3"/>
        <v>60792.000000000007</v>
      </c>
      <c r="Q10" s="38">
        <f t="shared" si="4"/>
        <v>40528.000000000007</v>
      </c>
      <c r="R10" s="36">
        <f>K10+M10+N10-O10-P10-Q10</f>
        <v>5248376.0000000009</v>
      </c>
      <c r="S10" s="46"/>
    </row>
    <row r="11" spans="1:19" ht="20.100000000000001" customHeight="1" x14ac:dyDescent="0.2">
      <c r="A11" s="31">
        <v>4</v>
      </c>
      <c r="B11" s="126" t="s">
        <v>263</v>
      </c>
      <c r="C11" s="31" t="s">
        <v>141</v>
      </c>
      <c r="D11" s="54">
        <v>4.32</v>
      </c>
      <c r="E11" s="31">
        <v>0.2</v>
      </c>
      <c r="F11" s="45"/>
      <c r="G11" s="45"/>
      <c r="H11" s="47"/>
      <c r="I11" s="34"/>
      <c r="J11" s="35">
        <f>I11+E11+D11</f>
        <v>4.5200000000000005</v>
      </c>
      <c r="K11" s="36">
        <f t="shared" si="0"/>
        <v>6734800.0000000009</v>
      </c>
      <c r="L11" s="37"/>
      <c r="M11" s="37"/>
      <c r="N11" s="38">
        <f t="shared" si="1"/>
        <v>2693920.0000000005</v>
      </c>
      <c r="O11" s="38">
        <f t="shared" si="2"/>
        <v>538784.00000000012</v>
      </c>
      <c r="P11" s="38">
        <f t="shared" si="3"/>
        <v>101022</v>
      </c>
      <c r="Q11" s="38">
        <f t="shared" si="4"/>
        <v>67348.000000000015</v>
      </c>
      <c r="R11" s="36">
        <f>K11+M11+N11-O11-P11-Q11</f>
        <v>8721566.0000000019</v>
      </c>
      <c r="S11" s="46"/>
    </row>
    <row r="12" spans="1:19" ht="20.100000000000001" customHeight="1" x14ac:dyDescent="0.2">
      <c r="A12" s="31">
        <v>5</v>
      </c>
      <c r="B12" s="126" t="s">
        <v>264</v>
      </c>
      <c r="C12" s="43" t="s">
        <v>338</v>
      </c>
      <c r="D12" s="32">
        <v>3.96</v>
      </c>
      <c r="E12" s="44"/>
      <c r="F12" s="45"/>
      <c r="G12" s="45"/>
      <c r="H12" s="47"/>
      <c r="I12" s="34"/>
      <c r="J12" s="35">
        <f>I12+E12+D12</f>
        <v>3.96</v>
      </c>
      <c r="K12" s="36">
        <f t="shared" si="0"/>
        <v>5900400</v>
      </c>
      <c r="L12" s="37"/>
      <c r="M12" s="37"/>
      <c r="N12" s="38">
        <f t="shared" si="1"/>
        <v>2360160</v>
      </c>
      <c r="O12" s="38">
        <f t="shared" si="2"/>
        <v>472032</v>
      </c>
      <c r="P12" s="38">
        <f t="shared" si="3"/>
        <v>88505.999999999985</v>
      </c>
      <c r="Q12" s="38">
        <f t="shared" si="4"/>
        <v>59004</v>
      </c>
      <c r="R12" s="36">
        <f>K12+M12+N12-O12-P12-Q12</f>
        <v>7641018</v>
      </c>
      <c r="S12" s="46"/>
    </row>
    <row r="13" spans="1:19" ht="21.95" customHeight="1" x14ac:dyDescent="0.2">
      <c r="A13" s="77"/>
      <c r="B13" s="77" t="s">
        <v>11</v>
      </c>
      <c r="C13" s="77"/>
      <c r="D13" s="78">
        <f>SUM(D8:D12)</f>
        <v>16.641000000000002</v>
      </c>
      <c r="E13" s="78">
        <f>SUM(E8:E12)</f>
        <v>0.2</v>
      </c>
      <c r="F13" s="78">
        <f>SUM(F8:F12)</f>
        <v>0</v>
      </c>
      <c r="G13" s="78"/>
      <c r="H13" s="78"/>
      <c r="I13" s="79"/>
      <c r="J13" s="80">
        <f>SUM(J8:J12)</f>
        <v>16.841000000000001</v>
      </c>
      <c r="K13" s="77">
        <f>SUM(K8:K12)</f>
        <v>25093090</v>
      </c>
      <c r="L13" s="81"/>
      <c r="M13" s="77">
        <f t="shared" ref="M13:R13" si="5">SUM(M8:M12)</f>
        <v>149000</v>
      </c>
      <c r="N13" s="77">
        <f t="shared" si="5"/>
        <v>10037236</v>
      </c>
      <c r="O13" s="77">
        <f t="shared" si="5"/>
        <v>2007447.2000000002</v>
      </c>
      <c r="P13" s="77">
        <f t="shared" si="5"/>
        <v>376396.35</v>
      </c>
      <c r="Q13" s="77">
        <f t="shared" si="5"/>
        <v>250930.90000000002</v>
      </c>
      <c r="R13" s="77">
        <f t="shared" si="5"/>
        <v>32644551.549999997</v>
      </c>
      <c r="S13" s="77"/>
    </row>
    <row r="14" spans="1:19" ht="23.1" customHeight="1" x14ac:dyDescent="0.2">
      <c r="A14" s="82"/>
      <c r="B14" s="83" t="s">
        <v>265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</row>
    <row r="15" spans="1:19" ht="18.75" customHeight="1" x14ac:dyDescent="0.2">
      <c r="A15" s="82"/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6"/>
      <c r="M15" s="86"/>
      <c r="N15" s="86"/>
      <c r="O15" s="110"/>
      <c r="P15" s="147" t="s">
        <v>165</v>
      </c>
      <c r="Q15" s="147"/>
      <c r="R15" s="147"/>
      <c r="S15" s="87"/>
    </row>
    <row r="16" spans="1:19" ht="23.1" customHeight="1" x14ac:dyDescent="0.2">
      <c r="A16" s="82"/>
      <c r="B16" s="148" t="s">
        <v>183</v>
      </c>
      <c r="C16" s="148"/>
      <c r="D16" s="148"/>
      <c r="E16" s="82"/>
      <c r="F16" s="82"/>
      <c r="G16" s="82"/>
      <c r="H16" s="149" t="s">
        <v>184</v>
      </c>
      <c r="I16" s="149"/>
      <c r="J16" s="149"/>
      <c r="K16" s="149"/>
      <c r="L16" s="149"/>
      <c r="M16" s="117"/>
      <c r="N16" s="117"/>
      <c r="O16" s="116"/>
      <c r="P16" s="148" t="s">
        <v>17</v>
      </c>
      <c r="Q16" s="148"/>
      <c r="R16" s="148"/>
      <c r="S16" s="13"/>
    </row>
    <row r="17" spans="1:19" ht="23.1" customHeight="1" x14ac:dyDescent="0.2">
      <c r="A17" s="11"/>
      <c r="B17" s="150"/>
      <c r="C17" s="150"/>
      <c r="D17" s="150"/>
      <c r="E17" s="11"/>
      <c r="F17" s="11"/>
      <c r="G17" s="11"/>
      <c r="H17" s="151"/>
      <c r="I17" s="151"/>
      <c r="J17" s="151"/>
      <c r="K17" s="151"/>
      <c r="L17" s="151"/>
      <c r="M17" s="113"/>
      <c r="N17" s="113"/>
      <c r="O17" s="103"/>
      <c r="P17" s="150"/>
      <c r="Q17" s="150"/>
      <c r="R17" s="150"/>
      <c r="S17" s="102"/>
    </row>
    <row r="18" spans="1:19" s="158" customFormat="1" ht="23.1" customHeight="1" x14ac:dyDescent="0.2">
      <c r="A18" s="17"/>
      <c r="B18" s="145" t="s">
        <v>340</v>
      </c>
      <c r="C18" s="145"/>
      <c r="D18" s="145"/>
      <c r="E18" s="17"/>
      <c r="F18" s="17"/>
      <c r="G18" s="17"/>
      <c r="H18" s="17"/>
      <c r="I18" s="17"/>
      <c r="J18" s="17"/>
      <c r="K18" s="17"/>
      <c r="L18" s="156"/>
      <c r="M18" s="156"/>
      <c r="N18" s="156"/>
      <c r="O18" s="157"/>
      <c r="P18" s="145" t="s">
        <v>339</v>
      </c>
      <c r="Q18" s="145"/>
      <c r="R18" s="145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45"/>
      <c r="C21" s="145"/>
      <c r="D21" s="145"/>
      <c r="E21" s="17"/>
      <c r="F21" s="17"/>
      <c r="G21" s="17"/>
      <c r="H21" s="145"/>
      <c r="I21" s="145"/>
      <c r="J21" s="145"/>
      <c r="K21" s="145"/>
      <c r="L21" s="145"/>
      <c r="M21" s="109"/>
      <c r="N21" s="109"/>
      <c r="O21" s="109"/>
      <c r="P21" s="145"/>
      <c r="Q21" s="145"/>
      <c r="R21" s="145"/>
      <c r="S21" s="109"/>
    </row>
    <row r="33" spans="1:19" ht="20.100000000000001" customHeight="1" x14ac:dyDescent="0.2">
      <c r="A33" s="7">
        <v>86</v>
      </c>
      <c r="B33" s="22" t="s">
        <v>123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266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8" t="s">
        <v>267</v>
      </c>
      <c r="C8" s="43" t="s">
        <v>338</v>
      </c>
      <c r="D8" s="32">
        <v>2.66</v>
      </c>
      <c r="E8" s="44"/>
      <c r="F8" s="45"/>
      <c r="G8" s="45"/>
      <c r="H8" s="49"/>
      <c r="I8" s="34"/>
      <c r="J8" s="35">
        <f>I8+E8+D8</f>
        <v>2.66</v>
      </c>
      <c r="K8" s="36">
        <f>J8*1490000</f>
        <v>3963400</v>
      </c>
      <c r="L8" s="37"/>
      <c r="M8" s="37"/>
      <c r="N8" s="38">
        <f>(D8+E8+I8+G8)*1490000*40%</f>
        <v>1585360</v>
      </c>
      <c r="O8" s="38">
        <f>(D8+E8+I8+G8)*1490000*8%</f>
        <v>317072</v>
      </c>
      <c r="P8" s="38">
        <f>(D8+E8+I8+G8)*1.5%*1490000</f>
        <v>59451</v>
      </c>
      <c r="Q8" s="38">
        <f>(D8+E8+I8+G8)*1490000*1%</f>
        <v>39634</v>
      </c>
      <c r="R8" s="36">
        <f>K8+M8+N8-O8-P8-Q8</f>
        <v>5132603</v>
      </c>
      <c r="S8" s="46"/>
    </row>
    <row r="9" spans="1:19" ht="20.100000000000001" customHeight="1" x14ac:dyDescent="0.2">
      <c r="A9" s="31">
        <v>2</v>
      </c>
      <c r="B9" s="128" t="s">
        <v>268</v>
      </c>
      <c r="C9" s="43" t="s">
        <v>338</v>
      </c>
      <c r="D9" s="32">
        <v>3.96</v>
      </c>
      <c r="E9" s="44"/>
      <c r="F9" s="45"/>
      <c r="G9" s="45"/>
      <c r="H9" s="47"/>
      <c r="I9" s="34"/>
      <c r="J9" s="35">
        <f>I9+E9+D9</f>
        <v>3.96</v>
      </c>
      <c r="K9" s="36">
        <f t="shared" ref="K9:K11" si="0">J9*1490000</f>
        <v>5900400</v>
      </c>
      <c r="L9" s="37"/>
      <c r="M9" s="36">
        <v>149000</v>
      </c>
      <c r="N9" s="38">
        <f t="shared" ref="N9:N11" si="1">(D9+E9+I9+G9)*1490000*40%</f>
        <v>2360160</v>
      </c>
      <c r="O9" s="38">
        <f t="shared" ref="O9:O11" si="2">(D9+E9+I9+G9)*1490000*8%</f>
        <v>472032</v>
      </c>
      <c r="P9" s="38">
        <f t="shared" ref="P9:P11" si="3">(D9+E9+I9+G9)*1.5%*1490000</f>
        <v>88505.999999999985</v>
      </c>
      <c r="Q9" s="38">
        <f t="shared" ref="Q9:Q11" si="4">(D9+E9+I9+G9)*1490000*1%</f>
        <v>59004</v>
      </c>
      <c r="R9" s="36">
        <f>K9+M9+N9-O9-P9-Q9</f>
        <v>7790018</v>
      </c>
      <c r="S9" s="46"/>
    </row>
    <row r="10" spans="1:19" ht="20.100000000000001" customHeight="1" x14ac:dyDescent="0.2">
      <c r="A10" s="31">
        <v>3</v>
      </c>
      <c r="B10" s="128" t="s">
        <v>269</v>
      </c>
      <c r="C10" s="43" t="s">
        <v>338</v>
      </c>
      <c r="D10" s="32">
        <v>1.581</v>
      </c>
      <c r="E10" s="44"/>
      <c r="F10" s="45"/>
      <c r="G10" s="45"/>
      <c r="H10" s="47"/>
      <c r="I10" s="34"/>
      <c r="J10" s="35">
        <f>I10+E10+D10</f>
        <v>1.581</v>
      </c>
      <c r="K10" s="36">
        <f t="shared" si="0"/>
        <v>2355690</v>
      </c>
      <c r="L10" s="37"/>
      <c r="M10" s="36"/>
      <c r="N10" s="38">
        <f t="shared" si="1"/>
        <v>942276</v>
      </c>
      <c r="O10" s="38">
        <f t="shared" si="2"/>
        <v>188455.2</v>
      </c>
      <c r="P10" s="38">
        <f t="shared" si="3"/>
        <v>35335.35</v>
      </c>
      <c r="Q10" s="38">
        <f t="shared" si="4"/>
        <v>23556.9</v>
      </c>
      <c r="R10" s="36">
        <f>K10+M10+N10-O10-P10-Q10</f>
        <v>3050618.55</v>
      </c>
      <c r="S10" s="46"/>
    </row>
    <row r="11" spans="1:19" ht="20.100000000000001" customHeight="1" x14ac:dyDescent="0.2">
      <c r="A11" s="31">
        <v>4</v>
      </c>
      <c r="B11" s="126" t="s">
        <v>270</v>
      </c>
      <c r="C11" s="43" t="s">
        <v>338</v>
      </c>
      <c r="D11" s="32">
        <v>3.96</v>
      </c>
      <c r="E11" s="44"/>
      <c r="F11" s="45"/>
      <c r="G11" s="45"/>
      <c r="H11" s="47"/>
      <c r="I11" s="34"/>
      <c r="J11" s="35">
        <f>D11</f>
        <v>3.96</v>
      </c>
      <c r="K11" s="36">
        <f t="shared" si="0"/>
        <v>5900400</v>
      </c>
      <c r="L11" s="37"/>
      <c r="M11" s="37"/>
      <c r="N11" s="38">
        <f t="shared" si="1"/>
        <v>2360160</v>
      </c>
      <c r="O11" s="38">
        <f t="shared" si="2"/>
        <v>472032</v>
      </c>
      <c r="P11" s="38">
        <f t="shared" si="3"/>
        <v>88505.999999999985</v>
      </c>
      <c r="Q11" s="38">
        <f t="shared" si="4"/>
        <v>59004</v>
      </c>
      <c r="R11" s="36">
        <f>K11+M11+N11-O11-P11-Q11</f>
        <v>7641018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12.161000000000001</v>
      </c>
      <c r="E12" s="78">
        <f>SUM(E8:E11)</f>
        <v>0</v>
      </c>
      <c r="F12" s="78">
        <f>SUM(F8:F11)</f>
        <v>0</v>
      </c>
      <c r="G12" s="78"/>
      <c r="H12" s="78"/>
      <c r="I12" s="79"/>
      <c r="J12" s="80">
        <f>SUM(J8:J11)</f>
        <v>12.161000000000001</v>
      </c>
      <c r="K12" s="77">
        <f>SUM(K8:K11)</f>
        <v>18119890</v>
      </c>
      <c r="L12" s="81"/>
      <c r="M12" s="77">
        <f t="shared" ref="M12:R12" si="5">SUM(M8:M11)</f>
        <v>149000</v>
      </c>
      <c r="N12" s="77">
        <f t="shared" si="5"/>
        <v>7247956</v>
      </c>
      <c r="O12" s="77">
        <f t="shared" si="5"/>
        <v>1449591.2</v>
      </c>
      <c r="P12" s="77">
        <f t="shared" si="5"/>
        <v>271798.34999999998</v>
      </c>
      <c r="Q12" s="77">
        <f t="shared" si="5"/>
        <v>181198.9</v>
      </c>
      <c r="R12" s="77">
        <f t="shared" si="5"/>
        <v>23614257.550000001</v>
      </c>
      <c r="S12" s="77"/>
    </row>
    <row r="13" spans="1:19" ht="23.1" customHeight="1" x14ac:dyDescent="0.2">
      <c r="A13" s="82"/>
      <c r="B13" s="83" t="s">
        <v>271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272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275</v>
      </c>
      <c r="C8" s="43" t="s">
        <v>338</v>
      </c>
      <c r="D8" s="32">
        <v>4.0599999999999996</v>
      </c>
      <c r="E8" s="44"/>
      <c r="F8" s="45"/>
      <c r="G8" s="45"/>
      <c r="H8" s="49">
        <v>0.08</v>
      </c>
      <c r="I8" s="34">
        <f t="shared" ref="I8" si="0">D8*H8</f>
        <v>0.32479999999999998</v>
      </c>
      <c r="J8" s="35">
        <f>I8+E8+D8</f>
        <v>4.3847999999999994</v>
      </c>
      <c r="K8" s="36">
        <f t="shared" ref="K8:K11" si="1">J8*1490000</f>
        <v>6533351.9999999991</v>
      </c>
      <c r="L8" s="37"/>
      <c r="M8" s="37">
        <v>149000</v>
      </c>
      <c r="N8" s="38">
        <f t="shared" ref="N8:N11" si="2">(D8+E8+I8+G8)*1490000*40%</f>
        <v>2613340.7999999998</v>
      </c>
      <c r="O8" s="38">
        <f t="shared" ref="O8:O11" si="3">(D8+E8+I8+G8)*1490000*8%</f>
        <v>522668.15999999992</v>
      </c>
      <c r="P8" s="38">
        <f t="shared" ref="P8:P11" si="4">(D8+E8+I8+G8)*1.5%*1490000</f>
        <v>98000.27999999997</v>
      </c>
      <c r="Q8" s="38">
        <f t="shared" ref="Q8:Q11" si="5">(D8+E8+I8+G8)*1490000*1%</f>
        <v>65333.51999999999</v>
      </c>
      <c r="R8" s="36">
        <f>K8+M8+N8-O8-P8-Q8</f>
        <v>8609690.8399999999</v>
      </c>
      <c r="S8" s="46"/>
    </row>
    <row r="9" spans="1:19" ht="20.100000000000001" customHeight="1" x14ac:dyDescent="0.2">
      <c r="A9" s="31">
        <v>2</v>
      </c>
      <c r="B9" s="128" t="s">
        <v>276</v>
      </c>
      <c r="C9" s="43" t="s">
        <v>338</v>
      </c>
      <c r="D9" s="32">
        <v>2.46</v>
      </c>
      <c r="E9" s="44"/>
      <c r="F9" s="45"/>
      <c r="G9" s="45"/>
      <c r="H9" s="47"/>
      <c r="I9" s="34"/>
      <c r="J9" s="35">
        <f>I9+E9+D9</f>
        <v>2.46</v>
      </c>
      <c r="K9" s="36">
        <f t="shared" si="1"/>
        <v>3665400</v>
      </c>
      <c r="L9" s="37"/>
      <c r="M9" s="37"/>
      <c r="N9" s="38">
        <f t="shared" si="2"/>
        <v>1466160</v>
      </c>
      <c r="O9" s="38">
        <f t="shared" si="3"/>
        <v>293232</v>
      </c>
      <c r="P9" s="38">
        <f t="shared" si="4"/>
        <v>54980.999999999993</v>
      </c>
      <c r="Q9" s="38">
        <f t="shared" si="5"/>
        <v>36654</v>
      </c>
      <c r="R9" s="36">
        <f>K9+M9+N9-O9-P9-Q9</f>
        <v>4746693</v>
      </c>
      <c r="S9" s="46"/>
    </row>
    <row r="10" spans="1:19" ht="20.100000000000001" customHeight="1" x14ac:dyDescent="0.2">
      <c r="A10" s="31">
        <v>3</v>
      </c>
      <c r="B10" s="126" t="s">
        <v>277</v>
      </c>
      <c r="C10" s="31" t="s">
        <v>141</v>
      </c>
      <c r="D10" s="32">
        <v>3.99</v>
      </c>
      <c r="E10" s="31">
        <v>0.2</v>
      </c>
      <c r="F10" s="45"/>
      <c r="G10" s="45"/>
      <c r="H10" s="47"/>
      <c r="I10" s="34"/>
      <c r="J10" s="35">
        <f>I10+E10+D10</f>
        <v>4.1900000000000004</v>
      </c>
      <c r="K10" s="36">
        <f t="shared" si="1"/>
        <v>6243100.0000000009</v>
      </c>
      <c r="L10" s="37"/>
      <c r="M10" s="37"/>
      <c r="N10" s="38">
        <f t="shared" si="2"/>
        <v>2497240.0000000005</v>
      </c>
      <c r="O10" s="38">
        <f t="shared" si="3"/>
        <v>499448.00000000006</v>
      </c>
      <c r="P10" s="38">
        <f t="shared" si="4"/>
        <v>93646.5</v>
      </c>
      <c r="Q10" s="38">
        <f t="shared" si="5"/>
        <v>62431.000000000007</v>
      </c>
      <c r="R10" s="36">
        <f>K10+M10+N10-O10-P10-Q10</f>
        <v>8084814.5000000019</v>
      </c>
      <c r="S10" s="46"/>
    </row>
    <row r="11" spans="1:19" ht="20.100000000000001" customHeight="1" x14ac:dyDescent="0.2">
      <c r="A11" s="31">
        <v>4</v>
      </c>
      <c r="B11" s="128" t="s">
        <v>278</v>
      </c>
      <c r="C11" s="43" t="s">
        <v>338</v>
      </c>
      <c r="D11" s="32">
        <v>2.72</v>
      </c>
      <c r="E11" s="44"/>
      <c r="F11" s="45"/>
      <c r="G11" s="45"/>
      <c r="H11" s="47"/>
      <c r="I11" s="34"/>
      <c r="J11" s="35">
        <f>I11+E11+D11</f>
        <v>2.72</v>
      </c>
      <c r="K11" s="36">
        <f t="shared" si="1"/>
        <v>4052800.0000000005</v>
      </c>
      <c r="L11" s="37"/>
      <c r="M11" s="37"/>
      <c r="N11" s="38">
        <f t="shared" si="2"/>
        <v>1621120.0000000002</v>
      </c>
      <c r="O11" s="38">
        <f t="shared" si="3"/>
        <v>324224.00000000006</v>
      </c>
      <c r="P11" s="38">
        <f t="shared" si="4"/>
        <v>60792.000000000007</v>
      </c>
      <c r="Q11" s="38">
        <f t="shared" si="5"/>
        <v>40528.000000000007</v>
      </c>
      <c r="R11" s="36">
        <f>K11+M11+N11-O11-P11-Q11</f>
        <v>5248376.0000000009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13.23</v>
      </c>
      <c r="E12" s="78">
        <f>SUM(E8:E11)</f>
        <v>0.2</v>
      </c>
      <c r="F12" s="78">
        <f>SUM(F8:F11)</f>
        <v>0</v>
      </c>
      <c r="G12" s="78"/>
      <c r="H12" s="78"/>
      <c r="I12" s="79">
        <f>SUM(I8:I11)</f>
        <v>0.32479999999999998</v>
      </c>
      <c r="J12" s="80">
        <f>SUM(J8:J11)</f>
        <v>13.754800000000001</v>
      </c>
      <c r="K12" s="77">
        <f>SUM(K8:K11)</f>
        <v>20494652</v>
      </c>
      <c r="L12" s="81"/>
      <c r="M12" s="77">
        <f t="shared" ref="M12:R12" si="6">SUM(M8:M11)</f>
        <v>149000</v>
      </c>
      <c r="N12" s="77">
        <f t="shared" si="6"/>
        <v>8197860.8000000007</v>
      </c>
      <c r="O12" s="77">
        <f t="shared" si="6"/>
        <v>1639572.16</v>
      </c>
      <c r="P12" s="77">
        <f t="shared" si="6"/>
        <v>307419.77999999997</v>
      </c>
      <c r="Q12" s="77">
        <f t="shared" si="6"/>
        <v>204946.52</v>
      </c>
      <c r="R12" s="77">
        <f t="shared" si="6"/>
        <v>26689574.340000004</v>
      </c>
      <c r="S12" s="77"/>
    </row>
    <row r="13" spans="1:19" ht="23.1" customHeight="1" x14ac:dyDescent="0.2">
      <c r="A13" s="82"/>
      <c r="B13" s="83" t="s">
        <v>273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274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279</v>
      </c>
      <c r="C8" s="43" t="s">
        <v>338</v>
      </c>
      <c r="D8" s="32">
        <v>3.65</v>
      </c>
      <c r="E8" s="44"/>
      <c r="F8" s="45"/>
      <c r="G8" s="45"/>
      <c r="H8" s="47"/>
      <c r="I8" s="34"/>
      <c r="J8" s="35">
        <f>I8+E8+D8</f>
        <v>3.65</v>
      </c>
      <c r="K8" s="36">
        <f t="shared" ref="K8:K11" si="0">J8*1490000</f>
        <v>5438500</v>
      </c>
      <c r="L8" s="37"/>
      <c r="M8" s="37">
        <v>149000</v>
      </c>
      <c r="N8" s="38">
        <f t="shared" ref="N8:N11" si="1">(D8+E8+I8+G8)*1490000*40%</f>
        <v>2175400</v>
      </c>
      <c r="O8" s="38">
        <f t="shared" ref="O8:O11" si="2">(D8+E8+I8+G8)*1490000*8%</f>
        <v>435080</v>
      </c>
      <c r="P8" s="38">
        <f t="shared" ref="P8:P11" si="3">(D8+E8+I8+G8)*1.5%*1490000</f>
        <v>81577.5</v>
      </c>
      <c r="Q8" s="38">
        <f t="shared" ref="Q8:Q11" si="4">(D8+E8+I8+G8)*1490000*1%</f>
        <v>54385</v>
      </c>
      <c r="R8" s="36">
        <f>K8+M8+N8-O8-P8-Q8</f>
        <v>7191857.5</v>
      </c>
      <c r="S8" s="46"/>
    </row>
    <row r="9" spans="1:19" ht="20.100000000000001" customHeight="1" x14ac:dyDescent="0.2">
      <c r="A9" s="31">
        <v>2</v>
      </c>
      <c r="B9" s="126" t="s">
        <v>280</v>
      </c>
      <c r="C9" s="43" t="s">
        <v>338</v>
      </c>
      <c r="D9" s="32">
        <v>3.65</v>
      </c>
      <c r="E9" s="44"/>
      <c r="F9" s="45"/>
      <c r="G9" s="45"/>
      <c r="H9" s="47"/>
      <c r="I9" s="34"/>
      <c r="J9" s="35">
        <f>I9+E9+D9</f>
        <v>3.65</v>
      </c>
      <c r="K9" s="36">
        <f t="shared" si="0"/>
        <v>5438500</v>
      </c>
      <c r="L9" s="37"/>
      <c r="M9" s="37"/>
      <c r="N9" s="38">
        <f t="shared" si="1"/>
        <v>2175400</v>
      </c>
      <c r="O9" s="38">
        <f t="shared" si="2"/>
        <v>435080</v>
      </c>
      <c r="P9" s="38">
        <f t="shared" si="3"/>
        <v>81577.5</v>
      </c>
      <c r="Q9" s="38">
        <f t="shared" si="4"/>
        <v>54385</v>
      </c>
      <c r="R9" s="36">
        <f>K9+M9+N9-O9-P9-Q9</f>
        <v>7042857.5</v>
      </c>
      <c r="S9" s="46"/>
    </row>
    <row r="10" spans="1:19" ht="20.100000000000001" customHeight="1" x14ac:dyDescent="0.2">
      <c r="A10" s="31">
        <v>3</v>
      </c>
      <c r="B10" s="126" t="s">
        <v>281</v>
      </c>
      <c r="C10" s="43" t="s">
        <v>338</v>
      </c>
      <c r="D10" s="32">
        <v>3.34</v>
      </c>
      <c r="E10" s="44"/>
      <c r="F10" s="45"/>
      <c r="G10" s="45"/>
      <c r="H10" s="47"/>
      <c r="I10" s="34"/>
      <c r="J10" s="35">
        <f>I10+E10+D10</f>
        <v>3.34</v>
      </c>
      <c r="K10" s="36">
        <f t="shared" si="0"/>
        <v>4976600</v>
      </c>
      <c r="L10" s="37"/>
      <c r="M10" s="37"/>
      <c r="N10" s="38">
        <f t="shared" si="1"/>
        <v>1990640</v>
      </c>
      <c r="O10" s="38">
        <f t="shared" si="2"/>
        <v>398128</v>
      </c>
      <c r="P10" s="38">
        <f t="shared" si="3"/>
        <v>74649</v>
      </c>
      <c r="Q10" s="38">
        <f t="shared" si="4"/>
        <v>49766</v>
      </c>
      <c r="R10" s="36">
        <f>K10+M10+N10-O10-P10-Q10</f>
        <v>6444697</v>
      </c>
      <c r="S10" s="46"/>
    </row>
    <row r="11" spans="1:19" ht="20.100000000000001" customHeight="1" x14ac:dyDescent="0.2">
      <c r="A11" s="31">
        <v>4</v>
      </c>
      <c r="B11" s="126" t="s">
        <v>282</v>
      </c>
      <c r="C11" s="31" t="s">
        <v>141</v>
      </c>
      <c r="D11" s="32">
        <v>2.66</v>
      </c>
      <c r="E11" s="55">
        <v>0.2</v>
      </c>
      <c r="F11" s="45"/>
      <c r="G11" s="45"/>
      <c r="H11" s="47"/>
      <c r="I11" s="34"/>
      <c r="J11" s="35">
        <f>I11+E11+D11</f>
        <v>2.8600000000000003</v>
      </c>
      <c r="K11" s="36">
        <f t="shared" si="0"/>
        <v>4261400.0000000009</v>
      </c>
      <c r="L11" s="37"/>
      <c r="M11" s="37"/>
      <c r="N11" s="38">
        <f t="shared" si="1"/>
        <v>1704560.0000000005</v>
      </c>
      <c r="O11" s="38">
        <f t="shared" si="2"/>
        <v>340912.00000000006</v>
      </c>
      <c r="P11" s="38">
        <f t="shared" si="3"/>
        <v>63921</v>
      </c>
      <c r="Q11" s="38">
        <f t="shared" si="4"/>
        <v>42614.000000000007</v>
      </c>
      <c r="R11" s="36">
        <f>K11+M11+N11-O11-P11-Q11</f>
        <v>5518513.0000000019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13.3</v>
      </c>
      <c r="E12" s="78">
        <f>SUM(E8:E11)</f>
        <v>0.2</v>
      </c>
      <c r="F12" s="78">
        <f>SUM(F8:F11)</f>
        <v>0</v>
      </c>
      <c r="G12" s="78"/>
      <c r="H12" s="78"/>
      <c r="I12" s="79"/>
      <c r="J12" s="80">
        <f>SUM(J8:J11)</f>
        <v>13.5</v>
      </c>
      <c r="K12" s="77">
        <f>SUM(K8:K11)</f>
        <v>20115000</v>
      </c>
      <c r="L12" s="81"/>
      <c r="M12" s="77">
        <f t="shared" ref="M12:R12" si="5">SUM(M8:M11)</f>
        <v>149000</v>
      </c>
      <c r="N12" s="77">
        <f t="shared" si="5"/>
        <v>8046000</v>
      </c>
      <c r="O12" s="77">
        <f t="shared" si="5"/>
        <v>1609200</v>
      </c>
      <c r="P12" s="77">
        <f t="shared" si="5"/>
        <v>301725</v>
      </c>
      <c r="Q12" s="77">
        <f t="shared" si="5"/>
        <v>201150</v>
      </c>
      <c r="R12" s="77">
        <f t="shared" si="5"/>
        <v>26197925</v>
      </c>
      <c r="S12" s="77"/>
    </row>
    <row r="13" spans="1:19" ht="23.1" customHeight="1" x14ac:dyDescent="0.2">
      <c r="A13" s="82"/>
      <c r="B13" s="83" t="s">
        <v>283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C8" sqref="C8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284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286</v>
      </c>
      <c r="C8" s="31" t="s">
        <v>141</v>
      </c>
      <c r="D8" s="56">
        <v>3.33</v>
      </c>
      <c r="E8" s="44">
        <v>0.2</v>
      </c>
      <c r="F8" s="45"/>
      <c r="G8" s="45"/>
      <c r="H8" s="47"/>
      <c r="I8" s="34"/>
      <c r="J8" s="35">
        <f>I8+E8+D8</f>
        <v>3.5300000000000002</v>
      </c>
      <c r="K8" s="36">
        <f>J8*1490000</f>
        <v>5259700</v>
      </c>
      <c r="L8" s="37"/>
      <c r="M8" s="37"/>
      <c r="N8" s="38">
        <f t="shared" ref="N8:N11" si="0">(D8+E8+I8+G8)*1490000*40%</f>
        <v>2103880</v>
      </c>
      <c r="O8" s="38">
        <f t="shared" ref="O8:O11" si="1">(D8+E8+I8+G8)*1490000*8%</f>
        <v>420776</v>
      </c>
      <c r="P8" s="38">
        <f t="shared" ref="P8:P11" si="2">(D8+E8+I8+G8)*1.5%*1490000</f>
        <v>78895.5</v>
      </c>
      <c r="Q8" s="38">
        <f t="shared" ref="Q8:Q11" si="3">(D8+E8+I8+G8)*1490000*1%</f>
        <v>52597</v>
      </c>
      <c r="R8" s="36">
        <f>K8+M8+N8-O8-P8-Q8</f>
        <v>6811311.5</v>
      </c>
      <c r="S8" s="46"/>
    </row>
    <row r="9" spans="1:19" ht="20.100000000000001" customHeight="1" x14ac:dyDescent="0.2">
      <c r="A9" s="31">
        <v>2</v>
      </c>
      <c r="B9" s="126" t="s">
        <v>287</v>
      </c>
      <c r="C9" s="43" t="s">
        <v>338</v>
      </c>
      <c r="D9" s="32">
        <v>3.34</v>
      </c>
      <c r="E9" s="44"/>
      <c r="F9" s="45"/>
      <c r="G9" s="45"/>
      <c r="H9" s="47"/>
      <c r="I9" s="34"/>
      <c r="J9" s="35">
        <f>I9+E9+D9</f>
        <v>3.34</v>
      </c>
      <c r="K9" s="36">
        <f t="shared" ref="K9:K11" si="4">J9*1490000</f>
        <v>4976600</v>
      </c>
      <c r="L9" s="37"/>
      <c r="M9" s="37"/>
      <c r="N9" s="38">
        <f t="shared" si="0"/>
        <v>1990640</v>
      </c>
      <c r="O9" s="38">
        <f t="shared" si="1"/>
        <v>398128</v>
      </c>
      <c r="P9" s="38">
        <f t="shared" si="2"/>
        <v>74649</v>
      </c>
      <c r="Q9" s="38">
        <f t="shared" si="3"/>
        <v>49766</v>
      </c>
      <c r="R9" s="36">
        <f>K9+M9+N9-O9-P9-Q9</f>
        <v>6444697</v>
      </c>
      <c r="S9" s="46"/>
    </row>
    <row r="10" spans="1:19" ht="20.100000000000001" customHeight="1" x14ac:dyDescent="0.2">
      <c r="A10" s="31">
        <v>3</v>
      </c>
      <c r="B10" s="126" t="s">
        <v>288</v>
      </c>
      <c r="C10" s="43" t="s">
        <v>338</v>
      </c>
      <c r="D10" s="32">
        <v>4.0599999999999996</v>
      </c>
      <c r="E10" s="44"/>
      <c r="F10" s="45"/>
      <c r="G10" s="50" t="s">
        <v>154</v>
      </c>
      <c r="H10" s="51" t="s">
        <v>179</v>
      </c>
      <c r="I10" s="34">
        <f t="shared" ref="I10" si="5">D10*H10</f>
        <v>0.36539999999999995</v>
      </c>
      <c r="J10" s="35">
        <f>I10+E10+D10+G10</f>
        <v>4.9453999999999994</v>
      </c>
      <c r="K10" s="36">
        <f t="shared" si="4"/>
        <v>7368645.9999999991</v>
      </c>
      <c r="L10" s="37"/>
      <c r="M10" s="37">
        <v>149000</v>
      </c>
      <c r="N10" s="38">
        <f t="shared" si="0"/>
        <v>2947458.4</v>
      </c>
      <c r="O10" s="38">
        <f t="shared" si="1"/>
        <v>589491.67999999993</v>
      </c>
      <c r="P10" s="38">
        <f t="shared" si="2"/>
        <v>110529.68999999997</v>
      </c>
      <c r="Q10" s="38">
        <f t="shared" si="3"/>
        <v>73686.459999999992</v>
      </c>
      <c r="R10" s="36">
        <f>K10+M10+N10-O10-P10-Q10</f>
        <v>9691396.5699999984</v>
      </c>
      <c r="S10" s="46"/>
    </row>
    <row r="11" spans="1:19" ht="20.100000000000001" customHeight="1" x14ac:dyDescent="0.2">
      <c r="A11" s="31">
        <v>4</v>
      </c>
      <c r="B11" s="126" t="s">
        <v>289</v>
      </c>
      <c r="C11" s="43" t="s">
        <v>338</v>
      </c>
      <c r="D11" s="32">
        <v>3.03</v>
      </c>
      <c r="E11" s="44"/>
      <c r="F11" s="45"/>
      <c r="G11" s="45"/>
      <c r="H11" s="47"/>
      <c r="I11" s="34"/>
      <c r="J11" s="35">
        <f>I11+E11+D11</f>
        <v>3.03</v>
      </c>
      <c r="K11" s="36">
        <f t="shared" si="4"/>
        <v>4514700</v>
      </c>
      <c r="L11" s="37"/>
      <c r="M11" s="37"/>
      <c r="N11" s="38">
        <f t="shared" si="0"/>
        <v>1805880</v>
      </c>
      <c r="O11" s="38">
        <f t="shared" si="1"/>
        <v>361176</v>
      </c>
      <c r="P11" s="38">
        <f t="shared" si="2"/>
        <v>67720.5</v>
      </c>
      <c r="Q11" s="38">
        <f t="shared" si="3"/>
        <v>45147</v>
      </c>
      <c r="R11" s="36">
        <f>K11+M11+N11-O11-P11-Q11</f>
        <v>5846536.5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13.76</v>
      </c>
      <c r="E12" s="78">
        <f>SUM(E8:E11)</f>
        <v>0.2</v>
      </c>
      <c r="F12" s="78">
        <f>SUM(F8:F11)</f>
        <v>0</v>
      </c>
      <c r="G12" s="78" t="str">
        <f>G10</f>
        <v>0,52</v>
      </c>
      <c r="H12" s="78"/>
      <c r="I12" s="79">
        <f>SUM(I8:I11)</f>
        <v>0.36539999999999995</v>
      </c>
      <c r="J12" s="80">
        <f>SUM(J8:J11)</f>
        <v>14.8454</v>
      </c>
      <c r="K12" s="77">
        <f>SUM(K8:K11)</f>
        <v>22119646</v>
      </c>
      <c r="L12" s="81"/>
      <c r="M12" s="77">
        <f t="shared" ref="M12:R12" si="6">SUM(M8:M11)</f>
        <v>149000</v>
      </c>
      <c r="N12" s="77">
        <f t="shared" si="6"/>
        <v>8847858.4000000004</v>
      </c>
      <c r="O12" s="77">
        <f t="shared" si="6"/>
        <v>1769571.68</v>
      </c>
      <c r="P12" s="77">
        <f t="shared" si="6"/>
        <v>331794.68999999994</v>
      </c>
      <c r="Q12" s="77">
        <f t="shared" si="6"/>
        <v>221196.46</v>
      </c>
      <c r="R12" s="77">
        <f t="shared" si="6"/>
        <v>28793941.57</v>
      </c>
      <c r="S12" s="77"/>
    </row>
    <row r="13" spans="1:19" ht="23.1" customHeight="1" x14ac:dyDescent="0.2">
      <c r="A13" s="82"/>
      <c r="B13" s="83" t="s">
        <v>285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4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290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/>
      <c r="B8" s="39" t="s">
        <v>107</v>
      </c>
      <c r="C8" s="43"/>
      <c r="D8" s="44"/>
      <c r="E8" s="44"/>
      <c r="F8" s="45"/>
      <c r="G8" s="45"/>
      <c r="H8" s="47"/>
      <c r="I8" s="34"/>
      <c r="J8" s="35"/>
      <c r="K8" s="36"/>
      <c r="L8" s="37"/>
      <c r="M8" s="37"/>
      <c r="N8" s="38">
        <f t="shared" ref="N8:N12" si="0">(D8+E8+I8+G8)*1490000*40%</f>
        <v>0</v>
      </c>
      <c r="O8" s="38">
        <f t="shared" ref="O8:O12" si="1">(D8+E8+I8+G8)*1490000*8%</f>
        <v>0</v>
      </c>
      <c r="P8" s="38">
        <f t="shared" ref="P8:P12" si="2">(D8+E8+I8+G8)*1.5%*1490000</f>
        <v>0</v>
      </c>
      <c r="Q8" s="38">
        <f t="shared" ref="Q8:Q12" si="3">(D8+E8+I8+G8)*1490000*1%</f>
        <v>0</v>
      </c>
      <c r="R8" s="36"/>
      <c r="S8" s="46"/>
    </row>
    <row r="9" spans="1:19" ht="20.100000000000001" customHeight="1" x14ac:dyDescent="0.2">
      <c r="A9" s="31">
        <v>1</v>
      </c>
      <c r="B9" s="126" t="s">
        <v>292</v>
      </c>
      <c r="C9" s="43" t="s">
        <v>338</v>
      </c>
      <c r="D9" s="32">
        <v>2.46</v>
      </c>
      <c r="E9" s="44"/>
      <c r="F9" s="45"/>
      <c r="G9" s="45"/>
      <c r="H9" s="47"/>
      <c r="I9" s="34"/>
      <c r="J9" s="35">
        <f>I9+E9+D9</f>
        <v>2.46</v>
      </c>
      <c r="K9" s="36">
        <f t="shared" ref="K9:K12" si="4">J9*1490000</f>
        <v>3665400</v>
      </c>
      <c r="L9" s="37"/>
      <c r="M9" s="37">
        <v>149000</v>
      </c>
      <c r="N9" s="38">
        <f t="shared" si="0"/>
        <v>1466160</v>
      </c>
      <c r="O9" s="38">
        <f t="shared" si="1"/>
        <v>293232</v>
      </c>
      <c r="P9" s="38">
        <f t="shared" si="2"/>
        <v>54980.999999999993</v>
      </c>
      <c r="Q9" s="38">
        <f t="shared" si="3"/>
        <v>36654</v>
      </c>
      <c r="R9" s="36">
        <f>K9+M9+N9-O9-P9-Q9</f>
        <v>4895693</v>
      </c>
      <c r="S9" s="46"/>
    </row>
    <row r="10" spans="1:19" ht="20.100000000000001" customHeight="1" x14ac:dyDescent="0.2">
      <c r="A10" s="31">
        <v>2</v>
      </c>
      <c r="B10" s="126" t="s">
        <v>293</v>
      </c>
      <c r="C10" s="43" t="s">
        <v>338</v>
      </c>
      <c r="D10" s="32">
        <v>2.1</v>
      </c>
      <c r="E10" s="44"/>
      <c r="F10" s="45"/>
      <c r="G10" s="45"/>
      <c r="H10" s="47"/>
      <c r="I10" s="34"/>
      <c r="J10" s="35">
        <f>I10+E10+D10</f>
        <v>2.1</v>
      </c>
      <c r="K10" s="36">
        <f t="shared" si="4"/>
        <v>3129000</v>
      </c>
      <c r="L10" s="37"/>
      <c r="M10" s="37"/>
      <c r="N10" s="38">
        <f t="shared" si="0"/>
        <v>1251600</v>
      </c>
      <c r="O10" s="38">
        <f t="shared" si="1"/>
        <v>250320</v>
      </c>
      <c r="P10" s="38">
        <f t="shared" si="2"/>
        <v>46935</v>
      </c>
      <c r="Q10" s="38">
        <f t="shared" si="3"/>
        <v>31290</v>
      </c>
      <c r="R10" s="36">
        <f>K10+M10+N10-O10-P10-Q10</f>
        <v>4052055</v>
      </c>
      <c r="S10" s="46"/>
    </row>
    <row r="11" spans="1:19" ht="20.100000000000001" customHeight="1" x14ac:dyDescent="0.2">
      <c r="A11" s="31">
        <v>3</v>
      </c>
      <c r="B11" s="126" t="s">
        <v>294</v>
      </c>
      <c r="C11" s="43" t="s">
        <v>338</v>
      </c>
      <c r="D11" s="32">
        <v>3.86</v>
      </c>
      <c r="E11" s="44"/>
      <c r="F11" s="45"/>
      <c r="G11" s="45"/>
      <c r="H11" s="47"/>
      <c r="I11" s="34"/>
      <c r="J11" s="35">
        <f>I11+E11+D11</f>
        <v>3.86</v>
      </c>
      <c r="K11" s="36">
        <f t="shared" si="4"/>
        <v>5751400</v>
      </c>
      <c r="L11" s="37"/>
      <c r="M11" s="37"/>
      <c r="N11" s="38">
        <f t="shared" si="0"/>
        <v>2300560</v>
      </c>
      <c r="O11" s="38">
        <f t="shared" si="1"/>
        <v>460112</v>
      </c>
      <c r="P11" s="38">
        <f t="shared" si="2"/>
        <v>86270.999999999985</v>
      </c>
      <c r="Q11" s="38">
        <f t="shared" si="3"/>
        <v>57514</v>
      </c>
      <c r="R11" s="36">
        <f>K11+M11+N11-O11-P11-Q11</f>
        <v>7448063</v>
      </c>
      <c r="S11" s="46"/>
    </row>
    <row r="12" spans="1:19" ht="20.100000000000001" customHeight="1" x14ac:dyDescent="0.2">
      <c r="A12" s="31">
        <v>4</v>
      </c>
      <c r="B12" s="126" t="s">
        <v>295</v>
      </c>
      <c r="C12" s="31" t="s">
        <v>141</v>
      </c>
      <c r="D12" s="32">
        <v>4.9800000000000004</v>
      </c>
      <c r="E12" s="31">
        <v>0.2</v>
      </c>
      <c r="F12" s="45"/>
      <c r="G12" s="45"/>
      <c r="H12" s="47"/>
      <c r="I12" s="34"/>
      <c r="J12" s="35">
        <f>I12+E12+D12</f>
        <v>5.1800000000000006</v>
      </c>
      <c r="K12" s="36">
        <f t="shared" si="4"/>
        <v>7718200.0000000009</v>
      </c>
      <c r="L12" s="37"/>
      <c r="M12" s="37"/>
      <c r="N12" s="38">
        <f t="shared" si="0"/>
        <v>3087280.0000000005</v>
      </c>
      <c r="O12" s="38">
        <f t="shared" si="1"/>
        <v>617456.00000000012</v>
      </c>
      <c r="P12" s="38">
        <f t="shared" si="2"/>
        <v>115773.00000000001</v>
      </c>
      <c r="Q12" s="38">
        <f t="shared" si="3"/>
        <v>77182.000000000015</v>
      </c>
      <c r="R12" s="36">
        <f>K12+M12+N12-O12-P12-Q12</f>
        <v>9995069.0000000019</v>
      </c>
      <c r="S12" s="46"/>
    </row>
    <row r="13" spans="1:19" ht="21.95" customHeight="1" x14ac:dyDescent="0.2">
      <c r="A13" s="77"/>
      <c r="B13" s="77" t="s">
        <v>11</v>
      </c>
      <c r="C13" s="77"/>
      <c r="D13" s="78">
        <f>SUM(D8:D12)</f>
        <v>13.4</v>
      </c>
      <c r="E13" s="78">
        <f>SUM(E8:E12)</f>
        <v>0.2</v>
      </c>
      <c r="F13" s="78">
        <f>SUM(F8:F12)</f>
        <v>0</v>
      </c>
      <c r="G13" s="78"/>
      <c r="H13" s="78"/>
      <c r="I13" s="79"/>
      <c r="J13" s="80">
        <f>SUM(J8:J12)</f>
        <v>13.600000000000001</v>
      </c>
      <c r="K13" s="77">
        <f>SUM(K8:K12)</f>
        <v>20264000</v>
      </c>
      <c r="L13" s="81"/>
      <c r="M13" s="77">
        <f t="shared" ref="M13:R13" si="5">SUM(M8:M12)</f>
        <v>149000</v>
      </c>
      <c r="N13" s="77">
        <f t="shared" si="5"/>
        <v>8105600</v>
      </c>
      <c r="O13" s="77">
        <f t="shared" si="5"/>
        <v>1621120</v>
      </c>
      <c r="P13" s="77">
        <f t="shared" si="5"/>
        <v>303960</v>
      </c>
      <c r="Q13" s="77">
        <f t="shared" si="5"/>
        <v>202640</v>
      </c>
      <c r="R13" s="77">
        <f t="shared" si="5"/>
        <v>26390880</v>
      </c>
      <c r="S13" s="77"/>
    </row>
    <row r="14" spans="1:19" ht="23.1" customHeight="1" x14ac:dyDescent="0.2">
      <c r="A14" s="82"/>
      <c r="B14" s="83" t="s">
        <v>291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</row>
    <row r="15" spans="1:19" ht="18.75" customHeight="1" x14ac:dyDescent="0.2">
      <c r="A15" s="82"/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6"/>
      <c r="M15" s="86"/>
      <c r="N15" s="86"/>
      <c r="O15" s="110"/>
      <c r="P15" s="147" t="s">
        <v>165</v>
      </c>
      <c r="Q15" s="147"/>
      <c r="R15" s="147"/>
      <c r="S15" s="87"/>
    </row>
    <row r="16" spans="1:19" ht="23.1" customHeight="1" x14ac:dyDescent="0.2">
      <c r="A16" s="82"/>
      <c r="B16" s="148" t="s">
        <v>183</v>
      </c>
      <c r="C16" s="148"/>
      <c r="D16" s="148"/>
      <c r="E16" s="82"/>
      <c r="F16" s="82"/>
      <c r="G16" s="82"/>
      <c r="H16" s="149" t="s">
        <v>184</v>
      </c>
      <c r="I16" s="149"/>
      <c r="J16" s="149"/>
      <c r="K16" s="149"/>
      <c r="L16" s="149"/>
      <c r="M16" s="117"/>
      <c r="N16" s="117"/>
      <c r="O16" s="116"/>
      <c r="P16" s="148" t="s">
        <v>17</v>
      </c>
      <c r="Q16" s="148"/>
      <c r="R16" s="148"/>
      <c r="S16" s="13"/>
    </row>
    <row r="17" spans="1:19" ht="23.1" customHeight="1" x14ac:dyDescent="0.2">
      <c r="A17" s="11"/>
      <c r="B17" s="150"/>
      <c r="C17" s="150"/>
      <c r="D17" s="150"/>
      <c r="E17" s="11"/>
      <c r="F17" s="11"/>
      <c r="G17" s="11"/>
      <c r="H17" s="151"/>
      <c r="I17" s="151"/>
      <c r="J17" s="151"/>
      <c r="K17" s="151"/>
      <c r="L17" s="151"/>
      <c r="M17" s="113"/>
      <c r="N17" s="113"/>
      <c r="O17" s="103"/>
      <c r="P17" s="150"/>
      <c r="Q17" s="150"/>
      <c r="R17" s="150"/>
      <c r="S17" s="102"/>
    </row>
    <row r="18" spans="1:19" s="158" customFormat="1" ht="23.1" customHeight="1" x14ac:dyDescent="0.2">
      <c r="A18" s="17"/>
      <c r="B18" s="145" t="s">
        <v>340</v>
      </c>
      <c r="C18" s="145"/>
      <c r="D18" s="145"/>
      <c r="E18" s="17"/>
      <c r="F18" s="17"/>
      <c r="G18" s="17"/>
      <c r="H18" s="17"/>
      <c r="I18" s="17"/>
      <c r="J18" s="17"/>
      <c r="K18" s="17"/>
      <c r="L18" s="156"/>
      <c r="M18" s="156"/>
      <c r="N18" s="156"/>
      <c r="O18" s="157"/>
      <c r="P18" s="145" t="s">
        <v>339</v>
      </c>
      <c r="Q18" s="145"/>
      <c r="R18" s="145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45"/>
      <c r="C21" s="145"/>
      <c r="D21" s="145"/>
      <c r="E21" s="17"/>
      <c r="F21" s="17"/>
      <c r="G21" s="17"/>
      <c r="H21" s="145"/>
      <c r="I21" s="145"/>
      <c r="J21" s="145"/>
      <c r="K21" s="145"/>
      <c r="L21" s="145"/>
      <c r="M21" s="109"/>
      <c r="N21" s="109"/>
      <c r="O21" s="109"/>
      <c r="P21" s="145"/>
      <c r="Q21" s="145"/>
      <c r="R21" s="145"/>
      <c r="S21" s="109"/>
    </row>
    <row r="33" spans="1:19" ht="20.100000000000001" customHeight="1" x14ac:dyDescent="0.2">
      <c r="A33" s="7">
        <v>86</v>
      </c>
      <c r="B33" s="22" t="s">
        <v>123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zoomScale="130" zoomScaleNormal="130" workbookViewId="0">
      <selection activeCell="C12" sqref="C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296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297</v>
      </c>
      <c r="C8" s="31" t="s">
        <v>141</v>
      </c>
      <c r="D8" s="54">
        <v>4.6500000000000004</v>
      </c>
      <c r="E8" s="31">
        <v>0.2</v>
      </c>
      <c r="F8" s="45"/>
      <c r="G8" s="45"/>
      <c r="H8" s="47"/>
      <c r="I8" s="34"/>
      <c r="J8" s="35">
        <f>I8+E8+D8</f>
        <v>4.8500000000000005</v>
      </c>
      <c r="K8" s="36">
        <f>J8*1490000</f>
        <v>7226500.0000000009</v>
      </c>
      <c r="L8" s="37"/>
      <c r="M8" s="37"/>
      <c r="N8" s="38">
        <f t="shared" ref="N8:N12" si="0">(D8+E8+I8+G8)*1490000*40%</f>
        <v>2890600.0000000005</v>
      </c>
      <c r="O8" s="38">
        <f t="shared" ref="O8:O12" si="1">(D8+E8+I8+G8)*1490000*8%</f>
        <v>578120.00000000012</v>
      </c>
      <c r="P8" s="38">
        <f t="shared" ref="P8:P12" si="2">(D8+E8+I8+G8)*1.5%*1490000</f>
        <v>108397.50000000001</v>
      </c>
      <c r="Q8" s="38">
        <f t="shared" ref="Q8:Q12" si="3">(D8+E8+I8+G8)*1490000*1%</f>
        <v>72265.000000000015</v>
      </c>
      <c r="R8" s="36">
        <f>K8+M8+N8-O8-P8-Q8</f>
        <v>9358317.5000000019</v>
      </c>
      <c r="S8" s="46"/>
    </row>
    <row r="9" spans="1:19" ht="20.100000000000001" customHeight="1" x14ac:dyDescent="0.2">
      <c r="A9" s="31">
        <v>2</v>
      </c>
      <c r="B9" s="126" t="s">
        <v>298</v>
      </c>
      <c r="C9" s="43" t="s">
        <v>338</v>
      </c>
      <c r="D9" s="54">
        <v>2.46</v>
      </c>
      <c r="E9" s="31"/>
      <c r="F9" s="45"/>
      <c r="G9" s="45"/>
      <c r="H9" s="47"/>
      <c r="I9" s="34"/>
      <c r="J9" s="35">
        <f>D9</f>
        <v>2.46</v>
      </c>
      <c r="K9" s="36">
        <f>J9*1490000</f>
        <v>3665400</v>
      </c>
      <c r="L9" s="37"/>
      <c r="M9" s="37"/>
      <c r="N9" s="38">
        <f t="shared" si="0"/>
        <v>1466160</v>
      </c>
      <c r="O9" s="38">
        <f t="shared" si="1"/>
        <v>293232</v>
      </c>
      <c r="P9" s="38">
        <f t="shared" si="2"/>
        <v>54980.999999999993</v>
      </c>
      <c r="Q9" s="38">
        <f t="shared" si="3"/>
        <v>36654</v>
      </c>
      <c r="R9" s="36">
        <f>K9+M9+N9-O9-P9-Q9</f>
        <v>4746693</v>
      </c>
      <c r="S9" s="46"/>
    </row>
    <row r="10" spans="1:19" ht="20.100000000000001" customHeight="1" x14ac:dyDescent="0.2">
      <c r="A10" s="31">
        <v>3</v>
      </c>
      <c r="B10" s="126" t="s">
        <v>299</v>
      </c>
      <c r="C10" s="43" t="s">
        <v>338</v>
      </c>
      <c r="D10" s="32">
        <v>3.26</v>
      </c>
      <c r="E10" s="44"/>
      <c r="F10" s="45"/>
      <c r="G10" s="45"/>
      <c r="H10" s="47"/>
      <c r="I10" s="34"/>
      <c r="J10" s="35">
        <f t="shared" ref="J10:J12" si="4">I10+E10+D10</f>
        <v>3.26</v>
      </c>
      <c r="K10" s="36">
        <f t="shared" ref="K10:K11" si="5">J10*1490000</f>
        <v>4857400</v>
      </c>
      <c r="L10" s="37"/>
      <c r="M10" s="37"/>
      <c r="N10" s="38">
        <f t="shared" si="0"/>
        <v>1942960</v>
      </c>
      <c r="O10" s="38">
        <f t="shared" si="1"/>
        <v>388592</v>
      </c>
      <c r="P10" s="38">
        <f t="shared" si="2"/>
        <v>72860.999999999985</v>
      </c>
      <c r="Q10" s="38">
        <f t="shared" si="3"/>
        <v>48574</v>
      </c>
      <c r="R10" s="36">
        <f t="shared" ref="R10:R12" si="6">K10+M10+N10-O10-P10-Q10</f>
        <v>6290333</v>
      </c>
      <c r="S10" s="46"/>
    </row>
    <row r="11" spans="1:19" ht="20.100000000000001" customHeight="1" x14ac:dyDescent="0.2">
      <c r="A11" s="31">
        <v>4</v>
      </c>
      <c r="B11" s="126" t="s">
        <v>300</v>
      </c>
      <c r="C11" s="43" t="s">
        <v>338</v>
      </c>
      <c r="D11" s="32">
        <v>4.58</v>
      </c>
      <c r="E11" s="44"/>
      <c r="F11" s="45"/>
      <c r="G11" s="45"/>
      <c r="H11" s="48"/>
      <c r="I11" s="34"/>
      <c r="J11" s="35">
        <f t="shared" si="4"/>
        <v>4.58</v>
      </c>
      <c r="K11" s="36">
        <f t="shared" si="5"/>
        <v>6824200</v>
      </c>
      <c r="L11" s="37"/>
      <c r="M11" s="37">
        <v>149000</v>
      </c>
      <c r="N11" s="38">
        <f t="shared" si="0"/>
        <v>2729680</v>
      </c>
      <c r="O11" s="38">
        <f t="shared" si="1"/>
        <v>545936</v>
      </c>
      <c r="P11" s="38">
        <f t="shared" si="2"/>
        <v>102363</v>
      </c>
      <c r="Q11" s="38">
        <f t="shared" si="3"/>
        <v>68242</v>
      </c>
      <c r="R11" s="36">
        <f t="shared" si="6"/>
        <v>8986339</v>
      </c>
      <c r="S11" s="46"/>
    </row>
    <row r="12" spans="1:19" ht="20.100000000000001" customHeight="1" x14ac:dyDescent="0.2">
      <c r="A12" s="31">
        <v>5</v>
      </c>
      <c r="B12" s="126" t="s">
        <v>301</v>
      </c>
      <c r="C12" s="43" t="s">
        <v>338</v>
      </c>
      <c r="D12" s="32">
        <v>4.0599999999999996</v>
      </c>
      <c r="E12" s="44"/>
      <c r="F12" s="45"/>
      <c r="G12" s="45"/>
      <c r="H12" s="47"/>
      <c r="I12" s="34"/>
      <c r="J12" s="35">
        <f t="shared" si="4"/>
        <v>4.0599999999999996</v>
      </c>
      <c r="K12" s="36">
        <f>J12*1490000</f>
        <v>6049399.9999999991</v>
      </c>
      <c r="L12" s="37"/>
      <c r="M12" s="37"/>
      <c r="N12" s="38">
        <f t="shared" si="0"/>
        <v>2419759.9999999995</v>
      </c>
      <c r="O12" s="38">
        <f t="shared" si="1"/>
        <v>483951.99999999994</v>
      </c>
      <c r="P12" s="38">
        <f t="shared" si="2"/>
        <v>90740.999999999985</v>
      </c>
      <c r="Q12" s="38">
        <f t="shared" si="3"/>
        <v>60493.999999999993</v>
      </c>
      <c r="R12" s="36">
        <f t="shared" si="6"/>
        <v>7833972.9999999981</v>
      </c>
      <c r="S12" s="46"/>
    </row>
    <row r="13" spans="1:19" ht="21.95" customHeight="1" x14ac:dyDescent="0.2">
      <c r="A13" s="77"/>
      <c r="B13" s="77" t="s">
        <v>11</v>
      </c>
      <c r="C13" s="77"/>
      <c r="D13" s="78">
        <f>SUM(D8:D12)</f>
        <v>19.010000000000002</v>
      </c>
      <c r="E13" s="78">
        <f>SUM(E8:E12)</f>
        <v>0.2</v>
      </c>
      <c r="F13" s="78">
        <f>SUM(F8:F12)</f>
        <v>0</v>
      </c>
      <c r="G13" s="78"/>
      <c r="H13" s="78"/>
      <c r="I13" s="79"/>
      <c r="J13" s="80">
        <f>SUM(J8:J12)</f>
        <v>19.21</v>
      </c>
      <c r="K13" s="77">
        <f>SUM(K8:K12)</f>
        <v>28622900</v>
      </c>
      <c r="L13" s="81"/>
      <c r="M13" s="77">
        <f t="shared" ref="M13:R13" si="7">SUM(M8:M12)</f>
        <v>149000</v>
      </c>
      <c r="N13" s="77">
        <f t="shared" si="7"/>
        <v>11449160</v>
      </c>
      <c r="O13" s="77">
        <f t="shared" si="7"/>
        <v>2289832</v>
      </c>
      <c r="P13" s="77">
        <f t="shared" si="7"/>
        <v>429343.5</v>
      </c>
      <c r="Q13" s="77">
        <f t="shared" si="7"/>
        <v>286229</v>
      </c>
      <c r="R13" s="77">
        <f t="shared" si="7"/>
        <v>37215655.5</v>
      </c>
      <c r="S13" s="77"/>
    </row>
    <row r="14" spans="1:19" ht="23.1" customHeight="1" x14ac:dyDescent="0.2">
      <c r="A14" s="82"/>
      <c r="B14" s="83" t="s">
        <v>302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</row>
    <row r="15" spans="1:19" ht="18.75" customHeight="1" x14ac:dyDescent="0.2">
      <c r="A15" s="82"/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6"/>
      <c r="M15" s="86"/>
      <c r="N15" s="86"/>
      <c r="O15" s="110"/>
      <c r="P15" s="147" t="s">
        <v>165</v>
      </c>
      <c r="Q15" s="147"/>
      <c r="R15" s="147"/>
      <c r="S15" s="87"/>
    </row>
    <row r="16" spans="1:19" ht="23.1" customHeight="1" x14ac:dyDescent="0.2">
      <c r="A16" s="82"/>
      <c r="B16" s="148" t="s">
        <v>183</v>
      </c>
      <c r="C16" s="148"/>
      <c r="D16" s="148"/>
      <c r="E16" s="82"/>
      <c r="F16" s="82"/>
      <c r="G16" s="82"/>
      <c r="H16" s="149" t="s">
        <v>310</v>
      </c>
      <c r="I16" s="149"/>
      <c r="J16" s="149"/>
      <c r="K16" s="149"/>
      <c r="L16" s="149"/>
      <c r="M16" s="117"/>
      <c r="N16" s="117"/>
      <c r="O16" s="116"/>
      <c r="P16" s="148" t="s">
        <v>17</v>
      </c>
      <c r="Q16" s="148"/>
      <c r="R16" s="148"/>
      <c r="S16" s="13"/>
    </row>
    <row r="17" spans="1:19" ht="23.1" customHeight="1" x14ac:dyDescent="0.2">
      <c r="A17" s="11"/>
      <c r="B17" s="150"/>
      <c r="C17" s="150"/>
      <c r="D17" s="150"/>
      <c r="E17" s="11"/>
      <c r="F17" s="11"/>
      <c r="G17" s="11"/>
      <c r="H17" s="151"/>
      <c r="I17" s="151"/>
      <c r="J17" s="151"/>
      <c r="K17" s="151"/>
      <c r="L17" s="151"/>
      <c r="M17" s="113"/>
      <c r="N17" s="113"/>
      <c r="O17" s="103"/>
      <c r="P17" s="150"/>
      <c r="Q17" s="150"/>
      <c r="R17" s="150"/>
      <c r="S17" s="102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s="158" customFormat="1" ht="23.1" customHeight="1" x14ac:dyDescent="0.2">
      <c r="A19" s="17"/>
      <c r="B19" s="145" t="s">
        <v>340</v>
      </c>
      <c r="C19" s="145"/>
      <c r="D19" s="145"/>
      <c r="E19" s="17"/>
      <c r="F19" s="17"/>
      <c r="G19" s="17"/>
      <c r="H19" s="17"/>
      <c r="I19" s="17"/>
      <c r="J19" s="17"/>
      <c r="K19" s="17"/>
      <c r="L19" s="156"/>
      <c r="M19" s="156"/>
      <c r="N19" s="156"/>
      <c r="O19" s="157"/>
      <c r="P19" s="145" t="s">
        <v>339</v>
      </c>
      <c r="Q19" s="145"/>
      <c r="R19" s="145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45"/>
      <c r="C21" s="145"/>
      <c r="D21" s="145"/>
      <c r="E21" s="17"/>
      <c r="F21" s="17"/>
      <c r="G21" s="17"/>
      <c r="H21" s="145"/>
      <c r="I21" s="145"/>
      <c r="J21" s="145"/>
      <c r="K21" s="145"/>
      <c r="L21" s="145"/>
      <c r="M21" s="109"/>
      <c r="N21" s="109"/>
      <c r="O21" s="109"/>
      <c r="P21" s="145"/>
      <c r="Q21" s="145"/>
      <c r="R21" s="145"/>
      <c r="S21" s="109"/>
    </row>
    <row r="33" spans="1:19" ht="20.100000000000001" customHeight="1" x14ac:dyDescent="0.2">
      <c r="A33" s="7">
        <v>86</v>
      </c>
      <c r="B33" s="22" t="s">
        <v>123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9:D19"/>
    <mergeCell ref="P19:R19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C12" sqref="C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303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304</v>
      </c>
      <c r="C8" s="31" t="s">
        <v>141</v>
      </c>
      <c r="D8" s="32">
        <v>4.6500000000000004</v>
      </c>
      <c r="E8" s="31">
        <v>0.2</v>
      </c>
      <c r="F8" s="45"/>
      <c r="G8" s="45"/>
      <c r="H8" s="47"/>
      <c r="I8" s="34"/>
      <c r="J8" s="35">
        <f>I8+E8+D8</f>
        <v>4.8500000000000005</v>
      </c>
      <c r="K8" s="36">
        <f t="shared" ref="K8:K12" si="0">J8*1490000</f>
        <v>7226500.0000000009</v>
      </c>
      <c r="L8" s="37"/>
      <c r="M8" s="37"/>
      <c r="N8" s="38">
        <f t="shared" ref="N8:N12" si="1">(D8+E8+I8+G8)*1490000*40%</f>
        <v>2890600.0000000005</v>
      </c>
      <c r="O8" s="38">
        <f t="shared" ref="O8:O12" si="2">(D8+E8+I8+G8)*1490000*8%</f>
        <v>578120.00000000012</v>
      </c>
      <c r="P8" s="38">
        <f t="shared" ref="P8:P12" si="3">(D8+E8+I8+G8)*1.5%*1490000</f>
        <v>108397.50000000001</v>
      </c>
      <c r="Q8" s="38">
        <f t="shared" ref="Q8:Q12" si="4">(D8+E8+I8+G8)*1490000*1%</f>
        <v>72265.000000000015</v>
      </c>
      <c r="R8" s="36">
        <f>K8+M8+N8-O8-P8-Q8</f>
        <v>9358317.5000000019</v>
      </c>
      <c r="S8" s="46"/>
    </row>
    <row r="9" spans="1:19" ht="20.100000000000001" customHeight="1" x14ac:dyDescent="0.2">
      <c r="A9" s="31">
        <v>2</v>
      </c>
      <c r="B9" s="126" t="s">
        <v>305</v>
      </c>
      <c r="C9" s="43" t="s">
        <v>338</v>
      </c>
      <c r="D9" s="32">
        <v>4.0599999999999996</v>
      </c>
      <c r="E9" s="44"/>
      <c r="F9" s="45"/>
      <c r="G9" s="45"/>
      <c r="H9" s="49">
        <v>0.08</v>
      </c>
      <c r="I9" s="34">
        <f t="shared" ref="I9" si="5">D9*H9</f>
        <v>0.32479999999999998</v>
      </c>
      <c r="J9" s="35">
        <f>I9+E9+D9</f>
        <v>4.3847999999999994</v>
      </c>
      <c r="K9" s="36">
        <f t="shared" si="0"/>
        <v>6533351.9999999991</v>
      </c>
      <c r="L9" s="37"/>
      <c r="M9" s="37">
        <v>149000</v>
      </c>
      <c r="N9" s="38">
        <f t="shared" si="1"/>
        <v>2613340.7999999998</v>
      </c>
      <c r="O9" s="38">
        <f t="shared" si="2"/>
        <v>522668.15999999992</v>
      </c>
      <c r="P9" s="38">
        <f t="shared" si="3"/>
        <v>98000.27999999997</v>
      </c>
      <c r="Q9" s="38">
        <f t="shared" si="4"/>
        <v>65333.51999999999</v>
      </c>
      <c r="R9" s="36">
        <f>K9+M9+N9-O9-P9-Q9</f>
        <v>8609690.8399999999</v>
      </c>
      <c r="S9" s="46"/>
    </row>
    <row r="10" spans="1:19" ht="20.100000000000001" customHeight="1" x14ac:dyDescent="0.2">
      <c r="A10" s="31">
        <v>3</v>
      </c>
      <c r="B10" s="126" t="s">
        <v>306</v>
      </c>
      <c r="C10" s="43" t="s">
        <v>338</v>
      </c>
      <c r="D10" s="32">
        <v>2.86</v>
      </c>
      <c r="E10" s="44"/>
      <c r="F10" s="45"/>
      <c r="G10" s="45"/>
      <c r="H10" s="47"/>
      <c r="I10" s="34"/>
      <c r="J10" s="35">
        <f>I10+E10+D10</f>
        <v>2.86</v>
      </c>
      <c r="K10" s="36">
        <f t="shared" si="0"/>
        <v>4261400</v>
      </c>
      <c r="L10" s="37"/>
      <c r="M10" s="37"/>
      <c r="N10" s="38">
        <f t="shared" si="1"/>
        <v>1704560</v>
      </c>
      <c r="O10" s="38">
        <f t="shared" si="2"/>
        <v>340912</v>
      </c>
      <c r="P10" s="38">
        <f t="shared" si="3"/>
        <v>63920.999999999993</v>
      </c>
      <c r="Q10" s="38">
        <f t="shared" si="4"/>
        <v>42614</v>
      </c>
      <c r="R10" s="36">
        <f>K10+M10+N10-O10-P10-Q10</f>
        <v>5518513</v>
      </c>
      <c r="S10" s="46"/>
    </row>
    <row r="11" spans="1:19" ht="20.100000000000001" customHeight="1" x14ac:dyDescent="0.2">
      <c r="A11" s="31">
        <v>4</v>
      </c>
      <c r="B11" s="126" t="s">
        <v>307</v>
      </c>
      <c r="C11" s="43" t="s">
        <v>338</v>
      </c>
      <c r="D11" s="32">
        <v>2.66</v>
      </c>
      <c r="E11" s="44"/>
      <c r="F11" s="45"/>
      <c r="G11" s="45"/>
      <c r="H11" s="47"/>
      <c r="I11" s="34"/>
      <c r="J11" s="35">
        <f>D11</f>
        <v>2.66</v>
      </c>
      <c r="K11" s="36">
        <f t="shared" si="0"/>
        <v>3963400</v>
      </c>
      <c r="L11" s="37"/>
      <c r="M11" s="37"/>
      <c r="N11" s="38">
        <f t="shared" si="1"/>
        <v>1585360</v>
      </c>
      <c r="O11" s="38">
        <f t="shared" si="2"/>
        <v>317072</v>
      </c>
      <c r="P11" s="38">
        <f t="shared" si="3"/>
        <v>59451</v>
      </c>
      <c r="Q11" s="38">
        <f t="shared" si="4"/>
        <v>39634</v>
      </c>
      <c r="R11" s="36">
        <f>K11+M11+N11-O11-P11-Q11</f>
        <v>5132603</v>
      </c>
      <c r="S11" s="46"/>
    </row>
    <row r="12" spans="1:19" ht="20.100000000000001" customHeight="1" x14ac:dyDescent="0.2">
      <c r="A12" s="31">
        <v>5</v>
      </c>
      <c r="B12" s="126" t="s">
        <v>308</v>
      </c>
      <c r="C12" s="43" t="s">
        <v>338</v>
      </c>
      <c r="D12" s="32">
        <v>3.34</v>
      </c>
      <c r="E12" s="44"/>
      <c r="F12" s="45"/>
      <c r="G12" s="45"/>
      <c r="H12" s="47"/>
      <c r="I12" s="34"/>
      <c r="J12" s="35">
        <f>I12+E12+D12</f>
        <v>3.34</v>
      </c>
      <c r="K12" s="36">
        <f t="shared" si="0"/>
        <v>4976600</v>
      </c>
      <c r="L12" s="37"/>
      <c r="M12" s="37"/>
      <c r="N12" s="38">
        <f t="shared" si="1"/>
        <v>1990640</v>
      </c>
      <c r="O12" s="38">
        <f t="shared" si="2"/>
        <v>398128</v>
      </c>
      <c r="P12" s="38">
        <f t="shared" si="3"/>
        <v>74649</v>
      </c>
      <c r="Q12" s="38">
        <f t="shared" si="4"/>
        <v>49766</v>
      </c>
      <c r="R12" s="36">
        <f>K12+M12+N12-O12-P12-Q12</f>
        <v>6444697</v>
      </c>
      <c r="S12" s="46"/>
    </row>
    <row r="13" spans="1:19" ht="21.95" customHeight="1" x14ac:dyDescent="0.2">
      <c r="A13" s="77"/>
      <c r="B13" s="77" t="s">
        <v>11</v>
      </c>
      <c r="C13" s="77"/>
      <c r="D13" s="78">
        <f>SUM(D8:D12)</f>
        <v>17.57</v>
      </c>
      <c r="E13" s="78">
        <f>SUM(E8:E12)</f>
        <v>0.2</v>
      </c>
      <c r="F13" s="78">
        <f>SUM(F8:F12)</f>
        <v>0</v>
      </c>
      <c r="G13" s="78"/>
      <c r="H13" s="78"/>
      <c r="I13" s="79">
        <f>SUM(I8:I12)</f>
        <v>0.32479999999999998</v>
      </c>
      <c r="J13" s="80">
        <f>SUM(J8:J12)</f>
        <v>18.094799999999999</v>
      </c>
      <c r="K13" s="77">
        <f>SUM(K8:K12)</f>
        <v>26961252</v>
      </c>
      <c r="L13" s="81"/>
      <c r="M13" s="77">
        <f t="shared" ref="M13:R13" si="6">SUM(M8:M12)</f>
        <v>149000</v>
      </c>
      <c r="N13" s="77">
        <f t="shared" si="6"/>
        <v>10784500.800000001</v>
      </c>
      <c r="O13" s="77">
        <f t="shared" si="6"/>
        <v>2156900.16</v>
      </c>
      <c r="P13" s="77">
        <f t="shared" si="6"/>
        <v>404418.77999999997</v>
      </c>
      <c r="Q13" s="77">
        <f t="shared" si="6"/>
        <v>269612.52</v>
      </c>
      <c r="R13" s="77">
        <f t="shared" si="6"/>
        <v>35063821.340000004</v>
      </c>
      <c r="S13" s="77"/>
    </row>
    <row r="14" spans="1:19" ht="23.1" customHeight="1" x14ac:dyDescent="0.2">
      <c r="A14" s="82"/>
      <c r="B14" s="83" t="s">
        <v>309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</row>
    <row r="15" spans="1:19" ht="18.75" customHeight="1" x14ac:dyDescent="0.2">
      <c r="A15" s="82"/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6"/>
      <c r="M15" s="86"/>
      <c r="N15" s="86"/>
      <c r="O15" s="110"/>
      <c r="P15" s="147" t="s">
        <v>165</v>
      </c>
      <c r="Q15" s="147"/>
      <c r="R15" s="147"/>
      <c r="S15" s="87"/>
    </row>
    <row r="16" spans="1:19" ht="23.1" customHeight="1" x14ac:dyDescent="0.2">
      <c r="A16" s="82"/>
      <c r="B16" s="148" t="s">
        <v>183</v>
      </c>
      <c r="C16" s="148"/>
      <c r="D16" s="148"/>
      <c r="E16" s="82"/>
      <c r="F16" s="82"/>
      <c r="G16" s="82"/>
      <c r="H16" s="149" t="s">
        <v>184</v>
      </c>
      <c r="I16" s="149"/>
      <c r="J16" s="149"/>
      <c r="K16" s="149"/>
      <c r="L16" s="149"/>
      <c r="M16" s="117"/>
      <c r="N16" s="117"/>
      <c r="O16" s="116"/>
      <c r="P16" s="148" t="s">
        <v>17</v>
      </c>
      <c r="Q16" s="148"/>
      <c r="R16" s="148"/>
      <c r="S16" s="13"/>
    </row>
    <row r="17" spans="1:19" ht="23.1" customHeight="1" x14ac:dyDescent="0.2">
      <c r="A17" s="11"/>
      <c r="B17" s="150"/>
      <c r="C17" s="150"/>
      <c r="D17" s="150"/>
      <c r="E17" s="11"/>
      <c r="F17" s="11"/>
      <c r="G17" s="11"/>
      <c r="H17" s="151"/>
      <c r="I17" s="151"/>
      <c r="J17" s="151"/>
      <c r="K17" s="151"/>
      <c r="L17" s="151"/>
      <c r="M17" s="113"/>
      <c r="N17" s="113"/>
      <c r="O17" s="103"/>
      <c r="P17" s="150"/>
      <c r="Q17" s="150"/>
      <c r="R17" s="150"/>
      <c r="S17" s="102"/>
    </row>
    <row r="18" spans="1:19" s="158" customFormat="1" ht="23.1" customHeight="1" x14ac:dyDescent="0.2">
      <c r="A18" s="17"/>
      <c r="B18" s="145" t="s">
        <v>340</v>
      </c>
      <c r="C18" s="145"/>
      <c r="D18" s="145"/>
      <c r="E18" s="17"/>
      <c r="F18" s="17"/>
      <c r="G18" s="17"/>
      <c r="H18" s="17"/>
      <c r="I18" s="17"/>
      <c r="J18" s="17"/>
      <c r="K18" s="17"/>
      <c r="L18" s="156"/>
      <c r="M18" s="156"/>
      <c r="N18" s="156"/>
      <c r="O18" s="157"/>
      <c r="P18" s="145" t="s">
        <v>339</v>
      </c>
      <c r="Q18" s="145"/>
      <c r="R18" s="145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45"/>
      <c r="C21" s="145"/>
      <c r="D21" s="145"/>
      <c r="E21" s="17"/>
      <c r="F21" s="17"/>
      <c r="G21" s="17"/>
      <c r="H21" s="145"/>
      <c r="I21" s="145"/>
      <c r="J21" s="145"/>
      <c r="K21" s="145"/>
      <c r="L21" s="145"/>
      <c r="M21" s="109"/>
      <c r="N21" s="109"/>
      <c r="O21" s="109"/>
      <c r="P21" s="145"/>
      <c r="Q21" s="145"/>
      <c r="R21" s="145"/>
      <c r="S21" s="109"/>
    </row>
    <row r="33" spans="1:19" ht="20.100000000000001" customHeight="1" x14ac:dyDescent="0.2">
      <c r="A33" s="7">
        <v>86</v>
      </c>
      <c r="B33" s="22" t="s">
        <v>123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4" zoomScale="130" zoomScaleNormal="130" workbookViewId="0">
      <selection activeCell="C13" sqref="C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311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/>
      <c r="B8" s="39" t="s">
        <v>125</v>
      </c>
      <c r="C8" s="43"/>
      <c r="D8" s="32"/>
      <c r="E8" s="44"/>
      <c r="F8" s="45"/>
      <c r="G8" s="45"/>
      <c r="H8" s="47"/>
      <c r="I8" s="34"/>
      <c r="J8" s="35"/>
      <c r="K8" s="36"/>
      <c r="L8" s="37"/>
      <c r="M8" s="37"/>
      <c r="N8" s="38"/>
      <c r="O8" s="38"/>
      <c r="P8" s="38"/>
      <c r="Q8" s="38"/>
      <c r="R8" s="36"/>
      <c r="S8" s="46"/>
    </row>
    <row r="9" spans="1:19" ht="20.100000000000001" customHeight="1" x14ac:dyDescent="0.2">
      <c r="A9" s="31">
        <v>1</v>
      </c>
      <c r="B9" s="126" t="s">
        <v>312</v>
      </c>
      <c r="C9" s="31" t="s">
        <v>141</v>
      </c>
      <c r="D9" s="32">
        <v>4.9800000000000004</v>
      </c>
      <c r="E9" s="31">
        <v>0.2</v>
      </c>
      <c r="F9" s="45"/>
      <c r="G9" s="45"/>
      <c r="H9" s="47"/>
      <c r="I9" s="34"/>
      <c r="J9" s="35">
        <f>I9+E9+D9</f>
        <v>5.1800000000000006</v>
      </c>
      <c r="K9" s="36">
        <f t="shared" ref="K9:K13" si="0">J9*1490000</f>
        <v>7718200.0000000009</v>
      </c>
      <c r="L9" s="37"/>
      <c r="M9" s="37"/>
      <c r="N9" s="38">
        <f t="shared" ref="N9:N13" si="1">(D9+E9+I9+G9)*1490000*40%</f>
        <v>3087280.0000000005</v>
      </c>
      <c r="O9" s="38">
        <f t="shared" ref="O9:O13" si="2">(D9+E9+I9+G9)*1490000*8%</f>
        <v>617456.00000000012</v>
      </c>
      <c r="P9" s="38">
        <f t="shared" ref="P9:P13" si="3">(D9+E9+I9+G9)*1.5%*1490000</f>
        <v>115773.00000000001</v>
      </c>
      <c r="Q9" s="38">
        <f t="shared" ref="Q9:Q13" si="4">(D9+E9+I9+G9)*1490000*1%</f>
        <v>77182.000000000015</v>
      </c>
      <c r="R9" s="36">
        <f>K9+M9+N9-O9-P9-Q9</f>
        <v>9995069.0000000019</v>
      </c>
      <c r="S9" s="46"/>
    </row>
    <row r="10" spans="1:19" ht="20.100000000000001" customHeight="1" x14ac:dyDescent="0.2">
      <c r="A10" s="31">
        <v>2</v>
      </c>
      <c r="B10" s="126" t="s">
        <v>313</v>
      </c>
      <c r="C10" s="43" t="s">
        <v>338</v>
      </c>
      <c r="D10" s="32">
        <v>1.7849999999999999</v>
      </c>
      <c r="E10" s="31"/>
      <c r="F10" s="45"/>
      <c r="G10" s="45"/>
      <c r="H10" s="47"/>
      <c r="I10" s="34"/>
      <c r="J10" s="35">
        <f>D10</f>
        <v>1.7849999999999999</v>
      </c>
      <c r="K10" s="36">
        <f t="shared" si="0"/>
        <v>2659650</v>
      </c>
      <c r="L10" s="37"/>
      <c r="M10" s="37"/>
      <c r="N10" s="38">
        <f t="shared" si="1"/>
        <v>1063860</v>
      </c>
      <c r="O10" s="38">
        <f t="shared" si="2"/>
        <v>212772</v>
      </c>
      <c r="P10" s="38">
        <f t="shared" si="3"/>
        <v>39894.749999999993</v>
      </c>
      <c r="Q10" s="38">
        <f t="shared" si="4"/>
        <v>26596.5</v>
      </c>
      <c r="R10" s="36">
        <f>K10+M10+N10-O10-P10-Q10</f>
        <v>3444246.75</v>
      </c>
      <c r="S10" s="46"/>
    </row>
    <row r="11" spans="1:19" ht="20.100000000000001" customHeight="1" x14ac:dyDescent="0.2">
      <c r="A11" s="31">
        <v>3</v>
      </c>
      <c r="B11" s="126" t="s">
        <v>314</v>
      </c>
      <c r="C11" s="43" t="s">
        <v>338</v>
      </c>
      <c r="D11" s="32">
        <v>2.1</v>
      </c>
      <c r="E11" s="31"/>
      <c r="F11" s="45"/>
      <c r="G11" s="45"/>
      <c r="H11" s="47"/>
      <c r="I11" s="34"/>
      <c r="J11" s="35">
        <f>I11+E11+D11</f>
        <v>2.1</v>
      </c>
      <c r="K11" s="36">
        <f t="shared" si="0"/>
        <v>3129000</v>
      </c>
      <c r="L11" s="37"/>
      <c r="M11" s="37"/>
      <c r="N11" s="38">
        <f t="shared" si="1"/>
        <v>1251600</v>
      </c>
      <c r="O11" s="38">
        <f t="shared" si="2"/>
        <v>250320</v>
      </c>
      <c r="P11" s="38">
        <f t="shared" si="3"/>
        <v>46935</v>
      </c>
      <c r="Q11" s="38">
        <f t="shared" si="4"/>
        <v>31290</v>
      </c>
      <c r="R11" s="36">
        <f>K11+M11+N11-O11-P11-Q11</f>
        <v>4052055</v>
      </c>
      <c r="S11" s="46"/>
    </row>
    <row r="12" spans="1:19" ht="20.100000000000001" customHeight="1" x14ac:dyDescent="0.2">
      <c r="A12" s="31">
        <v>4</v>
      </c>
      <c r="B12" s="126" t="s">
        <v>315</v>
      </c>
      <c r="C12" s="43" t="s">
        <v>338</v>
      </c>
      <c r="D12" s="56">
        <v>3.66</v>
      </c>
      <c r="E12" s="44"/>
      <c r="F12" s="45"/>
      <c r="G12" s="45"/>
      <c r="H12" s="47"/>
      <c r="I12" s="34"/>
      <c r="J12" s="35">
        <f>I12+E12+D12</f>
        <v>3.66</v>
      </c>
      <c r="K12" s="36">
        <f t="shared" si="0"/>
        <v>5453400</v>
      </c>
      <c r="L12" s="37"/>
      <c r="M12" s="37">
        <v>149000</v>
      </c>
      <c r="N12" s="38">
        <f t="shared" si="1"/>
        <v>2181360</v>
      </c>
      <c r="O12" s="38">
        <f t="shared" si="2"/>
        <v>436272</v>
      </c>
      <c r="P12" s="38">
        <f t="shared" si="3"/>
        <v>81801</v>
      </c>
      <c r="Q12" s="38">
        <f t="shared" si="4"/>
        <v>54534</v>
      </c>
      <c r="R12" s="36">
        <f>K12+M12+N12-O12-P12-Q12</f>
        <v>7211153</v>
      </c>
      <c r="S12" s="46"/>
    </row>
    <row r="13" spans="1:19" ht="20.100000000000001" customHeight="1" x14ac:dyDescent="0.2">
      <c r="A13" s="31">
        <v>5</v>
      </c>
      <c r="B13" s="126" t="s">
        <v>316</v>
      </c>
      <c r="C13" s="43" t="s">
        <v>338</v>
      </c>
      <c r="D13" s="32">
        <v>4.0599999999999996</v>
      </c>
      <c r="E13" s="44"/>
      <c r="F13" s="45"/>
      <c r="G13" s="45"/>
      <c r="H13" s="49">
        <v>0.08</v>
      </c>
      <c r="I13" s="34">
        <f t="shared" ref="I13" si="5">D13*H13</f>
        <v>0.32479999999999998</v>
      </c>
      <c r="J13" s="35">
        <f>I13+E13+D13</f>
        <v>4.3847999999999994</v>
      </c>
      <c r="K13" s="36">
        <f t="shared" si="0"/>
        <v>6533351.9999999991</v>
      </c>
      <c r="L13" s="37"/>
      <c r="M13" s="37"/>
      <c r="N13" s="38">
        <f t="shared" si="1"/>
        <v>2613340.7999999998</v>
      </c>
      <c r="O13" s="38">
        <f t="shared" si="2"/>
        <v>522668.15999999992</v>
      </c>
      <c r="P13" s="38">
        <f t="shared" si="3"/>
        <v>98000.27999999997</v>
      </c>
      <c r="Q13" s="38">
        <f t="shared" si="4"/>
        <v>65333.51999999999</v>
      </c>
      <c r="R13" s="36">
        <f>K13+M13+N13-O13-P13-Q13</f>
        <v>8460690.8399999999</v>
      </c>
      <c r="S13" s="46"/>
    </row>
    <row r="14" spans="1:19" ht="21.95" customHeight="1" x14ac:dyDescent="0.2">
      <c r="A14" s="77"/>
      <c r="B14" s="77" t="s">
        <v>11</v>
      </c>
      <c r="C14" s="77"/>
      <c r="D14" s="78">
        <f>SUM(D8:D13)</f>
        <v>16.585000000000001</v>
      </c>
      <c r="E14" s="78">
        <f>SUM(E8:E13)</f>
        <v>0.2</v>
      </c>
      <c r="F14" s="78">
        <f>SUM(F8:F13)</f>
        <v>0</v>
      </c>
      <c r="G14" s="78"/>
      <c r="H14" s="78"/>
      <c r="I14" s="79">
        <f>SUM(I8:I13)</f>
        <v>0.32479999999999998</v>
      </c>
      <c r="J14" s="80">
        <f>SUM(J8:J13)</f>
        <v>17.1098</v>
      </c>
      <c r="K14" s="77">
        <f>SUM(K8:K13)</f>
        <v>25493602</v>
      </c>
      <c r="L14" s="81"/>
      <c r="M14" s="77">
        <f t="shared" ref="M14:R14" si="6">SUM(M8:M13)</f>
        <v>149000</v>
      </c>
      <c r="N14" s="77">
        <f t="shared" si="6"/>
        <v>10197440.800000001</v>
      </c>
      <c r="O14" s="77">
        <f t="shared" si="6"/>
        <v>2039488.16</v>
      </c>
      <c r="P14" s="77">
        <f t="shared" si="6"/>
        <v>382404.02999999997</v>
      </c>
      <c r="Q14" s="77">
        <f t="shared" si="6"/>
        <v>254936.02</v>
      </c>
      <c r="R14" s="77">
        <f t="shared" si="6"/>
        <v>33163214.59</v>
      </c>
      <c r="S14" s="77"/>
    </row>
    <row r="15" spans="1:19" ht="23.1" customHeight="1" x14ac:dyDescent="0.2">
      <c r="A15" s="82"/>
      <c r="B15" s="83" t="s">
        <v>317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4"/>
    </row>
    <row r="16" spans="1:19" ht="18.75" customHeight="1" x14ac:dyDescent="0.2">
      <c r="A16" s="82"/>
      <c r="B16" s="85"/>
      <c r="C16" s="82"/>
      <c r="D16" s="82"/>
      <c r="E16" s="82"/>
      <c r="F16" s="82"/>
      <c r="G16" s="82"/>
      <c r="H16" s="82"/>
      <c r="I16" s="82"/>
      <c r="J16" s="82"/>
      <c r="K16" s="82"/>
      <c r="L16" s="86"/>
      <c r="M16" s="86"/>
      <c r="N16" s="86"/>
      <c r="O16" s="110"/>
      <c r="P16" s="147" t="s">
        <v>165</v>
      </c>
      <c r="Q16" s="147"/>
      <c r="R16" s="147"/>
      <c r="S16" s="87"/>
    </row>
    <row r="17" spans="1:19" ht="23.1" customHeight="1" x14ac:dyDescent="0.2">
      <c r="A17" s="82"/>
      <c r="B17" s="148" t="s">
        <v>183</v>
      </c>
      <c r="C17" s="148"/>
      <c r="D17" s="148"/>
      <c r="E17" s="82"/>
      <c r="F17" s="82"/>
      <c r="G17" s="82"/>
      <c r="H17" s="149" t="s">
        <v>184</v>
      </c>
      <c r="I17" s="149"/>
      <c r="J17" s="149"/>
      <c r="K17" s="149"/>
      <c r="L17" s="149"/>
      <c r="M17" s="117"/>
      <c r="N17" s="117"/>
      <c r="O17" s="116"/>
      <c r="P17" s="148" t="s">
        <v>17</v>
      </c>
      <c r="Q17" s="148"/>
      <c r="R17" s="148"/>
      <c r="S17" s="13"/>
    </row>
    <row r="18" spans="1:19" ht="23.1" customHeight="1" x14ac:dyDescent="0.2">
      <c r="A18" s="11"/>
      <c r="B18" s="150"/>
      <c r="C18" s="150"/>
      <c r="D18" s="150"/>
      <c r="E18" s="11"/>
      <c r="F18" s="11"/>
      <c r="G18" s="11"/>
      <c r="H18" s="151"/>
      <c r="I18" s="151"/>
      <c r="J18" s="151"/>
      <c r="K18" s="151"/>
      <c r="L18" s="151"/>
      <c r="M18" s="113"/>
      <c r="N18" s="113"/>
      <c r="O18" s="103"/>
      <c r="P18" s="150"/>
      <c r="Q18" s="150"/>
      <c r="R18" s="150"/>
      <c r="S18" s="102"/>
    </row>
    <row r="19" spans="1:19" s="158" customFormat="1" ht="23.1" customHeight="1" x14ac:dyDescent="0.2">
      <c r="A19" s="17"/>
      <c r="B19" s="145" t="s">
        <v>340</v>
      </c>
      <c r="C19" s="145"/>
      <c r="D19" s="145"/>
      <c r="E19" s="17"/>
      <c r="F19" s="17"/>
      <c r="G19" s="17"/>
      <c r="H19" s="17"/>
      <c r="I19" s="17"/>
      <c r="J19" s="17"/>
      <c r="K19" s="17"/>
      <c r="L19" s="156"/>
      <c r="M19" s="156"/>
      <c r="N19" s="156"/>
      <c r="O19" s="157"/>
      <c r="P19" s="145" t="s">
        <v>339</v>
      </c>
      <c r="Q19" s="145"/>
      <c r="R19" s="145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45"/>
      <c r="C22" s="145"/>
      <c r="D22" s="145"/>
      <c r="E22" s="17"/>
      <c r="F22" s="17"/>
      <c r="G22" s="17"/>
      <c r="H22" s="145"/>
      <c r="I22" s="145"/>
      <c r="J22" s="145"/>
      <c r="K22" s="145"/>
      <c r="L22" s="145"/>
      <c r="M22" s="109"/>
      <c r="N22" s="109"/>
      <c r="O22" s="109"/>
      <c r="P22" s="145"/>
      <c r="Q22" s="145"/>
      <c r="R22" s="145"/>
      <c r="S22" s="109"/>
    </row>
    <row r="34" spans="1:19" ht="20.100000000000001" customHeight="1" x14ac:dyDescent="0.2">
      <c r="A34" s="7">
        <v>86</v>
      </c>
      <c r="B34" s="22" t="s">
        <v>123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1"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C9" sqref="C9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318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321</v>
      </c>
      <c r="C8" s="43" t="s">
        <v>338</v>
      </c>
      <c r="D8" s="32">
        <v>1.7849999999999999</v>
      </c>
      <c r="E8" s="44"/>
      <c r="F8" s="45"/>
      <c r="G8" s="45"/>
      <c r="H8" s="47"/>
      <c r="I8" s="34"/>
      <c r="J8" s="35">
        <f>I8+E8+D8</f>
        <v>1.7849999999999999</v>
      </c>
      <c r="K8" s="36">
        <f t="shared" ref="K8:K9" si="0">J8*1490000</f>
        <v>2659650</v>
      </c>
      <c r="L8" s="37"/>
      <c r="M8" s="37"/>
      <c r="N8" s="38">
        <f t="shared" ref="N8:N11" si="1">(D8+E8+I8+G8)*1490000*40%</f>
        <v>1063860</v>
      </c>
      <c r="O8" s="38">
        <f t="shared" ref="O8:O11" si="2">(D8+E8+I8+G8)*1490000*8%</f>
        <v>212772</v>
      </c>
      <c r="P8" s="38">
        <f t="shared" ref="P8:P11" si="3">(D8+E8+I8+G8)*1.5%*1490000</f>
        <v>39894.749999999993</v>
      </c>
      <c r="Q8" s="38">
        <f t="shared" ref="Q8:Q11" si="4">(D8+E8+I8+G8)*1490000*1%</f>
        <v>26596.5</v>
      </c>
      <c r="R8" s="36">
        <f>K8+M8+N8-O8-P8-Q8</f>
        <v>3444246.75</v>
      </c>
      <c r="S8" s="46"/>
    </row>
    <row r="9" spans="1:19" ht="20.100000000000001" customHeight="1" x14ac:dyDescent="0.2">
      <c r="A9" s="31">
        <v>2</v>
      </c>
      <c r="B9" s="126" t="s">
        <v>322</v>
      </c>
      <c r="C9" s="43" t="s">
        <v>338</v>
      </c>
      <c r="D9" s="32">
        <v>1.581</v>
      </c>
      <c r="E9" s="44"/>
      <c r="F9" s="45"/>
      <c r="G9" s="45"/>
      <c r="H9" s="47"/>
      <c r="I9" s="34"/>
      <c r="J9" s="35">
        <f>I9+E9+D9</f>
        <v>1.581</v>
      </c>
      <c r="K9" s="36">
        <f t="shared" si="0"/>
        <v>2355690</v>
      </c>
      <c r="L9" s="37"/>
      <c r="M9" s="37"/>
      <c r="N9" s="38">
        <f t="shared" si="1"/>
        <v>942276</v>
      </c>
      <c r="O9" s="38">
        <f t="shared" si="2"/>
        <v>188455.2</v>
      </c>
      <c r="P9" s="38">
        <f t="shared" si="3"/>
        <v>35335.35</v>
      </c>
      <c r="Q9" s="38">
        <f t="shared" si="4"/>
        <v>23556.9</v>
      </c>
      <c r="R9" s="36">
        <f>K9+M9+N9-O9-P9-Q9</f>
        <v>3050618.55</v>
      </c>
      <c r="S9" s="46"/>
    </row>
    <row r="10" spans="1:19" ht="20.100000000000001" customHeight="1" x14ac:dyDescent="0.2">
      <c r="A10" s="31">
        <v>3</v>
      </c>
      <c r="B10" s="126" t="s">
        <v>323</v>
      </c>
      <c r="C10" s="43" t="s">
        <v>338</v>
      </c>
      <c r="D10" s="56">
        <v>2.66</v>
      </c>
      <c r="E10" s="44"/>
      <c r="F10" s="45"/>
      <c r="G10" s="45"/>
      <c r="H10" s="47"/>
      <c r="I10" s="34"/>
      <c r="J10" s="35">
        <f>I10+E10+D10</f>
        <v>2.66</v>
      </c>
      <c r="K10" s="36">
        <f t="shared" ref="K10:K11" si="5">J10*1490000</f>
        <v>3963400</v>
      </c>
      <c r="L10" s="37"/>
      <c r="M10" s="37">
        <v>149000</v>
      </c>
      <c r="N10" s="38">
        <f t="shared" si="1"/>
        <v>1585360</v>
      </c>
      <c r="O10" s="38">
        <f t="shared" si="2"/>
        <v>317072</v>
      </c>
      <c r="P10" s="38">
        <f t="shared" si="3"/>
        <v>59451</v>
      </c>
      <c r="Q10" s="38">
        <f t="shared" si="4"/>
        <v>39634</v>
      </c>
      <c r="R10" s="36">
        <f>K10+M10+N10-O10-P10-Q10</f>
        <v>5281603</v>
      </c>
      <c r="S10" s="46"/>
    </row>
    <row r="11" spans="1:19" ht="20.100000000000001" customHeight="1" x14ac:dyDescent="0.2">
      <c r="A11" s="31">
        <v>4</v>
      </c>
      <c r="B11" s="126" t="s">
        <v>324</v>
      </c>
      <c r="C11" s="31" t="s">
        <v>141</v>
      </c>
      <c r="D11" s="32">
        <v>3.99</v>
      </c>
      <c r="E11" s="31">
        <v>0.2</v>
      </c>
      <c r="F11" s="45"/>
      <c r="G11" s="45"/>
      <c r="H11" s="47"/>
      <c r="I11" s="34"/>
      <c r="J11" s="35">
        <f>I11+E11+D11</f>
        <v>4.1900000000000004</v>
      </c>
      <c r="K11" s="36">
        <f t="shared" si="5"/>
        <v>6243100.0000000009</v>
      </c>
      <c r="L11" s="37"/>
      <c r="M11" s="37"/>
      <c r="N11" s="38">
        <f t="shared" si="1"/>
        <v>2497240.0000000005</v>
      </c>
      <c r="O11" s="38">
        <f t="shared" si="2"/>
        <v>499448.00000000006</v>
      </c>
      <c r="P11" s="38">
        <f t="shared" si="3"/>
        <v>93646.5</v>
      </c>
      <c r="Q11" s="38">
        <f t="shared" si="4"/>
        <v>62431.000000000007</v>
      </c>
      <c r="R11" s="36">
        <f>K11+M11+N11-O11-P11-Q11</f>
        <v>8084814.5000000019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10.016</v>
      </c>
      <c r="E12" s="78">
        <f>SUM(E8:E11)</f>
        <v>0.2</v>
      </c>
      <c r="F12" s="78">
        <f>SUM(F8:F11)</f>
        <v>0</v>
      </c>
      <c r="G12" s="78"/>
      <c r="H12" s="78"/>
      <c r="I12" s="79"/>
      <c r="J12" s="80">
        <f>SUM(J8:J11)</f>
        <v>10.216000000000001</v>
      </c>
      <c r="K12" s="77">
        <f>SUM(K8:K11)</f>
        <v>15221840</v>
      </c>
      <c r="L12" s="81"/>
      <c r="M12" s="77">
        <f t="shared" ref="M12:R12" si="6">SUM(M8:M11)</f>
        <v>149000</v>
      </c>
      <c r="N12" s="77">
        <f t="shared" si="6"/>
        <v>6088736</v>
      </c>
      <c r="O12" s="77">
        <f t="shared" si="6"/>
        <v>1217747.2</v>
      </c>
      <c r="P12" s="77">
        <f t="shared" si="6"/>
        <v>228327.59999999998</v>
      </c>
      <c r="Q12" s="77">
        <f t="shared" si="6"/>
        <v>152218.4</v>
      </c>
      <c r="R12" s="77">
        <f t="shared" si="6"/>
        <v>19861282.800000004</v>
      </c>
      <c r="S12" s="77"/>
    </row>
    <row r="13" spans="1:19" ht="23.1" customHeight="1" x14ac:dyDescent="0.2">
      <c r="A13" s="82"/>
      <c r="B13" s="83" t="s">
        <v>319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183</v>
      </c>
      <c r="C15" s="148"/>
      <c r="D15" s="148"/>
      <c r="E15" s="82"/>
      <c r="F15" s="82"/>
      <c r="G15" s="82"/>
      <c r="H15" s="149" t="s">
        <v>184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320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325</v>
      </c>
      <c r="C8" s="31" t="s">
        <v>141</v>
      </c>
      <c r="D8" s="61">
        <v>3.66</v>
      </c>
      <c r="E8" s="31">
        <v>0.2</v>
      </c>
      <c r="F8" s="45"/>
      <c r="G8" s="45"/>
      <c r="H8" s="47"/>
      <c r="I8" s="34"/>
      <c r="J8" s="35">
        <f>I8+E8+D8</f>
        <v>3.8600000000000003</v>
      </c>
      <c r="K8" s="36">
        <f>J8*1490000</f>
        <v>5751400.0000000009</v>
      </c>
      <c r="L8" s="37"/>
      <c r="M8" s="37"/>
      <c r="N8" s="38">
        <f t="shared" ref="N8:N11" si="0">(D8+E8+I8+G8)*1490000*40%</f>
        <v>2300560.0000000005</v>
      </c>
      <c r="O8" s="38">
        <f t="shared" ref="O8:O11" si="1">(D8+E8+I8+G8)*1490000*8%</f>
        <v>460112.00000000006</v>
      </c>
      <c r="P8" s="38">
        <f t="shared" ref="P8:P11" si="2">(D8+E8+I8+G8)*1.5%*1490000</f>
        <v>86271</v>
      </c>
      <c r="Q8" s="38">
        <f t="shared" ref="Q8:Q11" si="3">(D8+E8+I8+G8)*1490000*1%</f>
        <v>57514.000000000007</v>
      </c>
      <c r="R8" s="36">
        <f>K8+M8+N8-O8-P8-Q8</f>
        <v>7448063.0000000019</v>
      </c>
      <c r="S8" s="46"/>
    </row>
    <row r="9" spans="1:19" ht="20.100000000000001" customHeight="1" x14ac:dyDescent="0.2">
      <c r="A9" s="31">
        <v>2</v>
      </c>
      <c r="B9" s="126" t="s">
        <v>326</v>
      </c>
      <c r="C9" s="43" t="s">
        <v>338</v>
      </c>
      <c r="D9" s="32">
        <v>3.26</v>
      </c>
      <c r="E9" s="44"/>
      <c r="F9" s="45"/>
      <c r="G9" s="45"/>
      <c r="H9" s="47"/>
      <c r="I9" s="34"/>
      <c r="J9" s="35">
        <f>I9+E9+D9</f>
        <v>3.26</v>
      </c>
      <c r="K9" s="36">
        <f>J9*1490000</f>
        <v>4857400</v>
      </c>
      <c r="L9" s="37"/>
      <c r="M9" s="37">
        <v>149000</v>
      </c>
      <c r="N9" s="38">
        <f t="shared" si="0"/>
        <v>1942960</v>
      </c>
      <c r="O9" s="38">
        <f t="shared" si="1"/>
        <v>388592</v>
      </c>
      <c r="P9" s="38">
        <f t="shared" si="2"/>
        <v>72860.999999999985</v>
      </c>
      <c r="Q9" s="38">
        <f t="shared" si="3"/>
        <v>48574</v>
      </c>
      <c r="R9" s="36">
        <f>K9+M9+N9-O9-P9-Q9</f>
        <v>6439333</v>
      </c>
      <c r="S9" s="46"/>
    </row>
    <row r="10" spans="1:19" ht="20.100000000000001" customHeight="1" x14ac:dyDescent="0.2">
      <c r="A10" s="62">
        <v>3</v>
      </c>
      <c r="B10" s="130" t="s">
        <v>327</v>
      </c>
      <c r="C10" s="43" t="s">
        <v>338</v>
      </c>
      <c r="D10" s="63">
        <f>1.86*85%</f>
        <v>1.581</v>
      </c>
      <c r="E10" s="65"/>
      <c r="F10" s="66"/>
      <c r="G10" s="66"/>
      <c r="H10" s="67"/>
      <c r="I10" s="34"/>
      <c r="J10" s="35">
        <f>I10+E10+D10</f>
        <v>1.581</v>
      </c>
      <c r="K10" s="36">
        <f>J10*1490000</f>
        <v>2355690</v>
      </c>
      <c r="L10" s="68"/>
      <c r="M10" s="68"/>
      <c r="N10" s="38">
        <f t="shared" si="0"/>
        <v>942276</v>
      </c>
      <c r="O10" s="38">
        <f t="shared" si="1"/>
        <v>188455.2</v>
      </c>
      <c r="P10" s="38">
        <f t="shared" si="2"/>
        <v>35335.35</v>
      </c>
      <c r="Q10" s="38">
        <f t="shared" si="3"/>
        <v>23556.9</v>
      </c>
      <c r="R10" s="36">
        <f>K10+M10+N10-O10-P10-Q10</f>
        <v>3050618.55</v>
      </c>
      <c r="S10" s="46"/>
    </row>
    <row r="11" spans="1:19" ht="20.100000000000001" customHeight="1" x14ac:dyDescent="0.2">
      <c r="A11" s="69">
        <v>4</v>
      </c>
      <c r="B11" s="131" t="s">
        <v>328</v>
      </c>
      <c r="C11" s="43" t="s">
        <v>338</v>
      </c>
      <c r="D11" s="70">
        <v>2.66</v>
      </c>
      <c r="E11" s="72"/>
      <c r="F11" s="71"/>
      <c r="G11" s="71"/>
      <c r="H11" s="73"/>
      <c r="I11" s="34"/>
      <c r="J11" s="35">
        <f>I11+E11+D11</f>
        <v>2.66</v>
      </c>
      <c r="K11" s="36">
        <f>J11*1490000</f>
        <v>3963400</v>
      </c>
      <c r="L11" s="74"/>
      <c r="M11" s="74"/>
      <c r="N11" s="38">
        <f t="shared" si="0"/>
        <v>1585360</v>
      </c>
      <c r="O11" s="38">
        <f t="shared" si="1"/>
        <v>317072</v>
      </c>
      <c r="P11" s="38">
        <f t="shared" si="2"/>
        <v>59451</v>
      </c>
      <c r="Q11" s="38">
        <f t="shared" si="3"/>
        <v>39634</v>
      </c>
      <c r="R11" s="75">
        <f>K11+M11+N11-O11-P11-Q11</f>
        <v>5132603</v>
      </c>
      <c r="S11" s="76"/>
    </row>
    <row r="12" spans="1:19" ht="21.95" customHeight="1" x14ac:dyDescent="0.2">
      <c r="A12" s="77"/>
      <c r="B12" s="77" t="s">
        <v>11</v>
      </c>
      <c r="C12" s="77"/>
      <c r="D12" s="78">
        <f>SUM(D8:D11)</f>
        <v>11.161</v>
      </c>
      <c r="E12" s="78">
        <f>SUM(E8:E11)</f>
        <v>0.2</v>
      </c>
      <c r="F12" s="78">
        <f>SUM(F8:F11)</f>
        <v>0</v>
      </c>
      <c r="G12" s="78"/>
      <c r="H12" s="78"/>
      <c r="I12" s="79"/>
      <c r="J12" s="80">
        <f>SUM(J8:J11)</f>
        <v>11.361000000000001</v>
      </c>
      <c r="K12" s="77">
        <f>SUM(K8:K11)</f>
        <v>16927890</v>
      </c>
      <c r="L12" s="81"/>
      <c r="M12" s="77">
        <f t="shared" ref="M12:R12" si="4">SUM(M8:M11)</f>
        <v>149000</v>
      </c>
      <c r="N12" s="77">
        <f t="shared" si="4"/>
        <v>6771156</v>
      </c>
      <c r="O12" s="77">
        <f t="shared" si="4"/>
        <v>1354231.2</v>
      </c>
      <c r="P12" s="77">
        <f t="shared" si="4"/>
        <v>253918.35</v>
      </c>
      <c r="Q12" s="77">
        <f t="shared" si="4"/>
        <v>169278.9</v>
      </c>
      <c r="R12" s="77">
        <f t="shared" si="4"/>
        <v>22070617.550000001</v>
      </c>
      <c r="S12" s="77"/>
    </row>
    <row r="13" spans="1:19" ht="23.1" customHeight="1" x14ac:dyDescent="0.2">
      <c r="A13" s="82"/>
      <c r="B13" s="83" t="s">
        <v>329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15</v>
      </c>
      <c r="C15" s="148"/>
      <c r="D15" s="148"/>
      <c r="E15" s="82"/>
      <c r="F15" s="82"/>
      <c r="G15" s="82"/>
      <c r="H15" s="149" t="s">
        <v>16</v>
      </c>
      <c r="I15" s="149"/>
      <c r="J15" s="149"/>
      <c r="K15" s="149"/>
      <c r="L15" s="149"/>
      <c r="M15" s="112"/>
      <c r="N15" s="112"/>
      <c r="O15" s="111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C11" sqref="C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330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02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07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06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04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08" t="s">
        <v>143</v>
      </c>
      <c r="N6" s="108" t="s">
        <v>144</v>
      </c>
      <c r="O6" s="134"/>
      <c r="P6" s="134"/>
      <c r="Q6" s="105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126" t="s">
        <v>331</v>
      </c>
      <c r="C8" s="43" t="s">
        <v>338</v>
      </c>
      <c r="D8" s="32">
        <v>3.65</v>
      </c>
      <c r="E8" s="44"/>
      <c r="F8" s="45"/>
      <c r="G8" s="45"/>
      <c r="H8" s="47"/>
      <c r="I8" s="34"/>
      <c r="J8" s="35">
        <f>I8+E8+D8</f>
        <v>3.65</v>
      </c>
      <c r="K8" s="36">
        <f t="shared" ref="K8:K11" si="0">J8*1490000</f>
        <v>5438500</v>
      </c>
      <c r="L8" s="37"/>
      <c r="M8" s="36"/>
      <c r="N8" s="38">
        <f t="shared" ref="N8:N11" si="1">(D8+E8+I8+G8)*1490000*40%</f>
        <v>2175400</v>
      </c>
      <c r="O8" s="38">
        <f t="shared" ref="O8:O11" si="2">(D8+E8+I8+G8)*1490000*8%</f>
        <v>435080</v>
      </c>
      <c r="P8" s="38">
        <f t="shared" ref="P8:P11" si="3">(D8+E8+I8+G8)*1.5%*1490000</f>
        <v>81577.5</v>
      </c>
      <c r="Q8" s="38">
        <f t="shared" ref="Q8:Q11" si="4">(D8+E8+I8+G8)*1490000*1%</f>
        <v>54385</v>
      </c>
      <c r="R8" s="36">
        <f>K8+M8+N8-O8-P8-Q8</f>
        <v>7042857.5</v>
      </c>
      <c r="S8" s="46"/>
    </row>
    <row r="9" spans="1:19" ht="20.100000000000001" customHeight="1" x14ac:dyDescent="0.2">
      <c r="A9" s="31">
        <v>2</v>
      </c>
      <c r="B9" s="126" t="s">
        <v>332</v>
      </c>
      <c r="C9" s="31" t="s">
        <v>141</v>
      </c>
      <c r="D9" s="32">
        <v>4.6500000000000004</v>
      </c>
      <c r="E9" s="31">
        <v>0.2</v>
      </c>
      <c r="F9" s="45"/>
      <c r="G9" s="45"/>
      <c r="H9" s="47"/>
      <c r="I9" s="34"/>
      <c r="J9" s="35">
        <f>I9+E9+D9</f>
        <v>4.8500000000000005</v>
      </c>
      <c r="K9" s="36">
        <f t="shared" si="0"/>
        <v>7226500.0000000009</v>
      </c>
      <c r="L9" s="37"/>
      <c r="M9" s="37"/>
      <c r="N9" s="38">
        <f t="shared" si="1"/>
        <v>2890600.0000000005</v>
      </c>
      <c r="O9" s="38">
        <f t="shared" si="2"/>
        <v>578120.00000000012</v>
      </c>
      <c r="P9" s="38">
        <f t="shared" si="3"/>
        <v>108397.50000000001</v>
      </c>
      <c r="Q9" s="38">
        <f t="shared" si="4"/>
        <v>72265.000000000015</v>
      </c>
      <c r="R9" s="36">
        <f>K9+M9+N9-O9-P9-Q9</f>
        <v>9358317.5000000019</v>
      </c>
      <c r="S9" s="46"/>
    </row>
    <row r="10" spans="1:19" ht="20.100000000000001" customHeight="1" x14ac:dyDescent="0.2">
      <c r="A10" s="31">
        <v>3</v>
      </c>
      <c r="B10" s="126" t="s">
        <v>333</v>
      </c>
      <c r="C10" s="43" t="s">
        <v>338</v>
      </c>
      <c r="D10" s="56">
        <v>2.86</v>
      </c>
      <c r="E10" s="44"/>
      <c r="F10" s="45"/>
      <c r="G10" s="45"/>
      <c r="H10" s="47"/>
      <c r="I10" s="34"/>
      <c r="J10" s="35">
        <f>I10+E10+D10</f>
        <v>2.86</v>
      </c>
      <c r="K10" s="36">
        <f>J10*1490000</f>
        <v>4261400</v>
      </c>
      <c r="L10" s="37"/>
      <c r="M10" s="37"/>
      <c r="N10" s="38">
        <f>(D10+E10+I10+G10)*1490000*40%</f>
        <v>1704560</v>
      </c>
      <c r="O10" s="38">
        <f>(D10+E10+I10+G10)*1490000*8%</f>
        <v>340912</v>
      </c>
      <c r="P10" s="38">
        <f>(D10+E10+I10+G10)*1.5%*1490000</f>
        <v>63920.999999999993</v>
      </c>
      <c r="Q10" s="38">
        <f>(D10+E10+I10+G10)*1490000*1%</f>
        <v>42614</v>
      </c>
      <c r="R10" s="36">
        <f>K10+M10+N10-O10-P10-Q10</f>
        <v>5518513</v>
      </c>
      <c r="S10" s="46"/>
    </row>
    <row r="11" spans="1:19" ht="20.100000000000001" customHeight="1" x14ac:dyDescent="0.2">
      <c r="A11" s="31">
        <v>4</v>
      </c>
      <c r="B11" s="126" t="s">
        <v>334</v>
      </c>
      <c r="C11" s="43" t="s">
        <v>338</v>
      </c>
      <c r="D11" s="32">
        <v>3.96</v>
      </c>
      <c r="E11" s="44"/>
      <c r="F11" s="45"/>
      <c r="G11" s="45"/>
      <c r="H11" s="47"/>
      <c r="I11" s="34"/>
      <c r="J11" s="35">
        <f>D11</f>
        <v>3.96</v>
      </c>
      <c r="K11" s="36">
        <f t="shared" si="0"/>
        <v>5900400</v>
      </c>
      <c r="L11" s="37"/>
      <c r="M11" s="37">
        <v>149000</v>
      </c>
      <c r="N11" s="38">
        <f t="shared" si="1"/>
        <v>2360160</v>
      </c>
      <c r="O11" s="38">
        <f t="shared" si="2"/>
        <v>472032</v>
      </c>
      <c r="P11" s="38">
        <f t="shared" si="3"/>
        <v>88505.999999999985</v>
      </c>
      <c r="Q11" s="38">
        <f t="shared" si="4"/>
        <v>59004</v>
      </c>
      <c r="R11" s="36">
        <f>K11+M11+N11-O11-P11-Q11</f>
        <v>7790018</v>
      </c>
      <c r="S11" s="46"/>
    </row>
    <row r="12" spans="1:19" ht="21.95" customHeight="1" x14ac:dyDescent="0.2">
      <c r="A12" s="77"/>
      <c r="B12" s="77" t="s">
        <v>11</v>
      </c>
      <c r="C12" s="77"/>
      <c r="D12" s="78">
        <f>SUM(D8:D11)</f>
        <v>15.120000000000001</v>
      </c>
      <c r="E12" s="78">
        <f>SUM(E8:E11)</f>
        <v>0.2</v>
      </c>
      <c r="F12" s="78">
        <f>SUM(F8:F11)</f>
        <v>0</v>
      </c>
      <c r="G12" s="78"/>
      <c r="H12" s="78"/>
      <c r="I12" s="79"/>
      <c r="J12" s="80">
        <f>SUM(J8:J11)</f>
        <v>15.32</v>
      </c>
      <c r="K12" s="77">
        <f>SUM(K8:K11)</f>
        <v>22826800</v>
      </c>
      <c r="L12" s="81"/>
      <c r="M12" s="77">
        <f t="shared" ref="M12:R12" si="5">SUM(M8:M11)</f>
        <v>149000</v>
      </c>
      <c r="N12" s="77">
        <f t="shared" si="5"/>
        <v>9130720</v>
      </c>
      <c r="O12" s="77">
        <f t="shared" si="5"/>
        <v>1826144</v>
      </c>
      <c r="P12" s="77">
        <f t="shared" si="5"/>
        <v>342402</v>
      </c>
      <c r="Q12" s="77">
        <f t="shared" si="5"/>
        <v>228268</v>
      </c>
      <c r="R12" s="77">
        <f t="shared" si="5"/>
        <v>29709706</v>
      </c>
      <c r="S12" s="77"/>
    </row>
    <row r="13" spans="1:19" ht="23.1" customHeight="1" x14ac:dyDescent="0.2">
      <c r="A13" s="82"/>
      <c r="B13" s="83" t="s">
        <v>335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</row>
    <row r="14" spans="1:19" ht="18.75" customHeight="1" x14ac:dyDescent="0.2">
      <c r="A14" s="82"/>
      <c r="B14" s="85"/>
      <c r="C14" s="82"/>
      <c r="D14" s="82"/>
      <c r="E14" s="82"/>
      <c r="F14" s="82"/>
      <c r="G14" s="82"/>
      <c r="H14" s="82"/>
      <c r="I14" s="82"/>
      <c r="J14" s="82"/>
      <c r="K14" s="82"/>
      <c r="L14" s="86"/>
      <c r="M14" s="86"/>
      <c r="N14" s="86"/>
      <c r="O14" s="110"/>
      <c r="P14" s="147" t="s">
        <v>165</v>
      </c>
      <c r="Q14" s="147"/>
      <c r="R14" s="147"/>
      <c r="S14" s="87"/>
    </row>
    <row r="15" spans="1:19" ht="23.1" customHeight="1" x14ac:dyDescent="0.2">
      <c r="A15" s="82"/>
      <c r="B15" s="148" t="s">
        <v>15</v>
      </c>
      <c r="C15" s="148"/>
      <c r="D15" s="148"/>
      <c r="E15" s="82"/>
      <c r="F15" s="82"/>
      <c r="G15" s="82"/>
      <c r="H15" s="149" t="s">
        <v>16</v>
      </c>
      <c r="I15" s="149"/>
      <c r="J15" s="149"/>
      <c r="K15" s="149"/>
      <c r="L15" s="149"/>
      <c r="M15" s="117"/>
      <c r="N15" s="117"/>
      <c r="O15" s="116"/>
      <c r="P15" s="148" t="s">
        <v>17</v>
      </c>
      <c r="Q15" s="148"/>
      <c r="R15" s="148"/>
      <c r="S15" s="13"/>
    </row>
    <row r="16" spans="1:19" ht="23.1" customHeight="1" x14ac:dyDescent="0.2">
      <c r="A16" s="11"/>
      <c r="B16" s="150"/>
      <c r="C16" s="150"/>
      <c r="D16" s="150"/>
      <c r="E16" s="11"/>
      <c r="F16" s="11"/>
      <c r="G16" s="11"/>
      <c r="H16" s="151"/>
      <c r="I16" s="151"/>
      <c r="J16" s="151"/>
      <c r="K16" s="151"/>
      <c r="L16" s="151"/>
      <c r="M16" s="113"/>
      <c r="N16" s="113"/>
      <c r="O16" s="103"/>
      <c r="P16" s="150"/>
      <c r="Q16" s="150"/>
      <c r="R16" s="150"/>
      <c r="S16" s="102"/>
    </row>
    <row r="17" spans="1:19" s="158" customFormat="1" ht="23.1" customHeight="1" x14ac:dyDescent="0.2">
      <c r="A17" s="17"/>
      <c r="B17" s="145" t="s">
        <v>340</v>
      </c>
      <c r="C17" s="145"/>
      <c r="D17" s="145"/>
      <c r="E17" s="17"/>
      <c r="F17" s="17"/>
      <c r="G17" s="17"/>
      <c r="H17" s="17"/>
      <c r="I17" s="17"/>
      <c r="J17" s="17"/>
      <c r="K17" s="17"/>
      <c r="L17" s="156"/>
      <c r="M17" s="156"/>
      <c r="N17" s="156"/>
      <c r="O17" s="157"/>
      <c r="P17" s="145" t="s">
        <v>339</v>
      </c>
      <c r="Q17" s="145"/>
      <c r="R17" s="145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45"/>
      <c r="C20" s="145"/>
      <c r="D20" s="145"/>
      <c r="E20" s="17"/>
      <c r="F20" s="17"/>
      <c r="G20" s="17"/>
      <c r="H20" s="145"/>
      <c r="I20" s="145"/>
      <c r="J20" s="145"/>
      <c r="K20" s="145"/>
      <c r="L20" s="145"/>
      <c r="M20" s="109"/>
      <c r="N20" s="109"/>
      <c r="O20" s="109"/>
      <c r="P20" s="145"/>
      <c r="Q20" s="145"/>
      <c r="R20" s="145"/>
      <c r="S20" s="109"/>
    </row>
    <row r="32" spans="1:19" ht="20.100000000000001" customHeight="1" x14ac:dyDescent="0.2">
      <c r="A32" s="7">
        <v>86</v>
      </c>
      <c r="B32" s="22" t="s">
        <v>123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A1:I1"/>
    <mergeCell ref="O4:P4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A2:R2"/>
    <mergeCell ref="A3:R3"/>
    <mergeCell ref="A4:A6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C12" sqref="C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46" t="s">
        <v>337</v>
      </c>
      <c r="B1" s="146"/>
      <c r="C1" s="146"/>
      <c r="D1" s="146"/>
      <c r="E1" s="146"/>
      <c r="F1" s="146"/>
      <c r="G1" s="146"/>
      <c r="H1" s="146"/>
      <c r="I1" s="146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2" t="s">
        <v>151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24"/>
    </row>
    <row r="3" spans="1:19" ht="23.1" customHeight="1" x14ac:dyDescent="0.2">
      <c r="A3" s="150" t="s">
        <v>180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24"/>
    </row>
    <row r="4" spans="1:19" ht="29.25" customHeight="1" x14ac:dyDescent="0.2">
      <c r="A4" s="132" t="s">
        <v>0</v>
      </c>
      <c r="B4" s="132" t="s">
        <v>1</v>
      </c>
      <c r="C4" s="132" t="s">
        <v>2</v>
      </c>
      <c r="D4" s="135" t="s">
        <v>3</v>
      </c>
      <c r="E4" s="136"/>
      <c r="F4" s="136"/>
      <c r="G4" s="136"/>
      <c r="H4" s="136"/>
      <c r="I4" s="136"/>
      <c r="J4" s="136"/>
      <c r="K4" s="137"/>
      <c r="L4" s="138" t="s">
        <v>22</v>
      </c>
      <c r="M4" s="141" t="s">
        <v>142</v>
      </c>
      <c r="N4" s="142"/>
      <c r="O4" s="135" t="s">
        <v>4</v>
      </c>
      <c r="P4" s="136"/>
      <c r="Q4" s="122"/>
      <c r="R4" s="132" t="s">
        <v>5</v>
      </c>
      <c r="S4" s="132" t="s">
        <v>185</v>
      </c>
    </row>
    <row r="5" spans="1:19" ht="23.1" customHeight="1" x14ac:dyDescent="0.2">
      <c r="A5" s="133"/>
      <c r="B5" s="133"/>
      <c r="C5" s="133"/>
      <c r="D5" s="132" t="s">
        <v>6</v>
      </c>
      <c r="E5" s="132" t="s">
        <v>7</v>
      </c>
      <c r="F5" s="20"/>
      <c r="G5" s="121"/>
      <c r="H5" s="136"/>
      <c r="I5" s="137"/>
      <c r="J5" s="132" t="s">
        <v>8</v>
      </c>
      <c r="K5" s="132" t="s">
        <v>177</v>
      </c>
      <c r="L5" s="139"/>
      <c r="M5" s="143"/>
      <c r="N5" s="144"/>
      <c r="O5" s="132" t="s">
        <v>9</v>
      </c>
      <c r="P5" s="132" t="s">
        <v>10</v>
      </c>
      <c r="Q5" s="123"/>
      <c r="R5" s="133"/>
      <c r="S5" s="133"/>
    </row>
    <row r="6" spans="1:19" ht="35.25" customHeight="1" x14ac:dyDescent="0.2">
      <c r="A6" s="134"/>
      <c r="B6" s="134"/>
      <c r="C6" s="134"/>
      <c r="D6" s="134"/>
      <c r="E6" s="134"/>
      <c r="F6" s="20" t="s">
        <v>23</v>
      </c>
      <c r="G6" s="20" t="s">
        <v>152</v>
      </c>
      <c r="H6" s="20" t="s">
        <v>27</v>
      </c>
      <c r="I6" s="20" t="s">
        <v>18</v>
      </c>
      <c r="J6" s="134"/>
      <c r="K6" s="134"/>
      <c r="L6" s="140"/>
      <c r="M6" s="125" t="s">
        <v>143</v>
      </c>
      <c r="N6" s="125" t="s">
        <v>144</v>
      </c>
      <c r="O6" s="134"/>
      <c r="P6" s="134"/>
      <c r="Q6" s="120" t="s">
        <v>25</v>
      </c>
      <c r="R6" s="134"/>
      <c r="S6" s="13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19</v>
      </c>
      <c r="J7" s="26" t="s">
        <v>20</v>
      </c>
      <c r="K7" s="27" t="s">
        <v>146</v>
      </c>
      <c r="L7" s="26" t="s">
        <v>21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31">
        <v>1</v>
      </c>
      <c r="B8" s="32" t="s">
        <v>115</v>
      </c>
      <c r="C8" s="43" t="s">
        <v>338</v>
      </c>
      <c r="D8" s="56">
        <v>3.34</v>
      </c>
      <c r="E8" s="44"/>
      <c r="F8" s="45"/>
      <c r="G8" s="45"/>
      <c r="H8" s="47"/>
      <c r="I8" s="34"/>
      <c r="J8" s="35">
        <f>I8+E8+D8</f>
        <v>3.34</v>
      </c>
      <c r="K8" s="36">
        <f t="shared" ref="K8:K12" si="0">J8*1490000</f>
        <v>4976600</v>
      </c>
      <c r="L8" s="37"/>
      <c r="M8" s="37"/>
      <c r="N8" s="38">
        <f t="shared" ref="N8:N12" si="1">(D8+E8+I8+G8)*1490000*40%</f>
        <v>1990640</v>
      </c>
      <c r="O8" s="38">
        <f t="shared" ref="O8:O12" si="2">(D8+E8+I8+G8)*1490000*8%</f>
        <v>398128</v>
      </c>
      <c r="P8" s="38">
        <f t="shared" ref="P8:P12" si="3">(D8+E8+I8+G8)*1.5%*1490000</f>
        <v>74649</v>
      </c>
      <c r="Q8" s="38">
        <f t="shared" ref="Q8:Q12" si="4">(D8+E8+I8+G8)*1490000*1%</f>
        <v>49766</v>
      </c>
      <c r="R8" s="36">
        <f>K8+M8+N8-O8-P8-Q8</f>
        <v>6444697</v>
      </c>
      <c r="S8" s="46"/>
    </row>
    <row r="9" spans="1:19" ht="20.100000000000001" customHeight="1" x14ac:dyDescent="0.2">
      <c r="A9" s="31">
        <v>2</v>
      </c>
      <c r="B9" s="32" t="s">
        <v>116</v>
      </c>
      <c r="C9" s="31" t="s">
        <v>141</v>
      </c>
      <c r="D9" s="32">
        <v>4.0599999999999996</v>
      </c>
      <c r="E9" s="31">
        <v>0.2</v>
      </c>
      <c r="F9" s="45"/>
      <c r="G9" s="57">
        <v>0.83</v>
      </c>
      <c r="H9" s="51" t="s">
        <v>179</v>
      </c>
      <c r="I9" s="34">
        <f t="shared" ref="I9:I11" si="5">D9*H9</f>
        <v>0.36539999999999995</v>
      </c>
      <c r="J9" s="35">
        <f>I9+E9+D9+G9</f>
        <v>5.4553999999999991</v>
      </c>
      <c r="K9" s="36">
        <f t="shared" si="0"/>
        <v>8128545.9999999991</v>
      </c>
      <c r="L9" s="37"/>
      <c r="M9" s="37"/>
      <c r="N9" s="38">
        <f t="shared" si="1"/>
        <v>3251418.4000000004</v>
      </c>
      <c r="O9" s="38">
        <f t="shared" si="2"/>
        <v>650283.68000000005</v>
      </c>
      <c r="P9" s="38">
        <f t="shared" si="3"/>
        <v>121928.19</v>
      </c>
      <c r="Q9" s="38">
        <f t="shared" si="4"/>
        <v>81285.460000000006</v>
      </c>
      <c r="R9" s="36">
        <f>K9+M9+N9-O9-P9-Q9</f>
        <v>10526467.069999998</v>
      </c>
      <c r="S9" s="46"/>
    </row>
    <row r="10" spans="1:19" ht="20.100000000000001" customHeight="1" x14ac:dyDescent="0.2">
      <c r="A10" s="31">
        <v>3</v>
      </c>
      <c r="B10" s="32" t="s">
        <v>162</v>
      </c>
      <c r="C10" s="43" t="s">
        <v>338</v>
      </c>
      <c r="D10" s="32">
        <v>1.86</v>
      </c>
      <c r="E10" s="31"/>
      <c r="F10" s="45"/>
      <c r="G10" s="57"/>
      <c r="H10" s="51"/>
      <c r="I10" s="34"/>
      <c r="J10" s="35">
        <f>I10+E10+D10+G10</f>
        <v>1.86</v>
      </c>
      <c r="K10" s="36">
        <f>J10*1490000</f>
        <v>2771400</v>
      </c>
      <c r="L10" s="37"/>
      <c r="M10" s="37"/>
      <c r="N10" s="38">
        <f t="shared" si="1"/>
        <v>1108560</v>
      </c>
      <c r="O10" s="38">
        <f t="shared" si="2"/>
        <v>221712</v>
      </c>
      <c r="P10" s="38">
        <f t="shared" si="3"/>
        <v>41571</v>
      </c>
      <c r="Q10" s="38">
        <f t="shared" si="4"/>
        <v>27714</v>
      </c>
      <c r="R10" s="36">
        <f>K10+M10+N10-O10-P10-Q10</f>
        <v>3588963</v>
      </c>
      <c r="S10" s="46"/>
    </row>
    <row r="11" spans="1:19" ht="20.100000000000001" customHeight="1" x14ac:dyDescent="0.2">
      <c r="A11" s="31">
        <v>4</v>
      </c>
      <c r="B11" s="32" t="s">
        <v>117</v>
      </c>
      <c r="C11" s="43" t="s">
        <v>338</v>
      </c>
      <c r="D11" s="32">
        <v>4.0599999999999996</v>
      </c>
      <c r="E11" s="44"/>
      <c r="F11" s="45"/>
      <c r="G11" s="57"/>
      <c r="H11" s="51" t="s">
        <v>178</v>
      </c>
      <c r="I11" s="34">
        <f t="shared" si="5"/>
        <v>0.24359999999999996</v>
      </c>
      <c r="J11" s="35">
        <f>I11+E11+D11</f>
        <v>4.3035999999999994</v>
      </c>
      <c r="K11" s="36">
        <f t="shared" si="0"/>
        <v>6412363.9999999991</v>
      </c>
      <c r="L11" s="37"/>
      <c r="M11" s="37"/>
      <c r="N11" s="38">
        <f t="shared" si="1"/>
        <v>2564945.5999999996</v>
      </c>
      <c r="O11" s="38">
        <f t="shared" si="2"/>
        <v>512989.11999999994</v>
      </c>
      <c r="P11" s="38">
        <f t="shared" si="3"/>
        <v>96185.459999999977</v>
      </c>
      <c r="Q11" s="38">
        <f t="shared" si="4"/>
        <v>64123.639999999992</v>
      </c>
      <c r="R11" s="36">
        <f>K11+M11+N11-O11-P11-Q11</f>
        <v>8304011.379999999</v>
      </c>
      <c r="S11" s="46"/>
    </row>
    <row r="12" spans="1:19" ht="20.100000000000001" customHeight="1" x14ac:dyDescent="0.2">
      <c r="A12" s="31">
        <v>5</v>
      </c>
      <c r="B12" s="32" t="s">
        <v>118</v>
      </c>
      <c r="C12" s="43" t="s">
        <v>338</v>
      </c>
      <c r="D12" s="32">
        <v>2.66</v>
      </c>
      <c r="E12" s="44"/>
      <c r="F12" s="45"/>
      <c r="G12" s="58"/>
      <c r="H12" s="59"/>
      <c r="I12" s="34"/>
      <c r="J12" s="35">
        <f>I12+E12+D12</f>
        <v>2.66</v>
      </c>
      <c r="K12" s="36">
        <f t="shared" si="0"/>
        <v>3963400</v>
      </c>
      <c r="L12" s="37"/>
      <c r="M12" s="37">
        <v>149000</v>
      </c>
      <c r="N12" s="38">
        <f t="shared" si="1"/>
        <v>1585360</v>
      </c>
      <c r="O12" s="38">
        <f t="shared" si="2"/>
        <v>317072</v>
      </c>
      <c r="P12" s="38">
        <f t="shared" si="3"/>
        <v>59451</v>
      </c>
      <c r="Q12" s="38">
        <f t="shared" si="4"/>
        <v>39634</v>
      </c>
      <c r="R12" s="36">
        <f>K12+M12+N12-O12-P12-Q12</f>
        <v>5281603</v>
      </c>
      <c r="S12" s="46"/>
    </row>
    <row r="13" spans="1:19" ht="21.95" customHeight="1" x14ac:dyDescent="0.2">
      <c r="A13" s="77"/>
      <c r="B13" s="77" t="s">
        <v>11</v>
      </c>
      <c r="C13" s="77"/>
      <c r="D13" s="78">
        <f>SUM(D8:D12)</f>
        <v>15.98</v>
      </c>
      <c r="E13" s="78">
        <f>SUM(E8:E12)</f>
        <v>0.2</v>
      </c>
      <c r="F13" s="78">
        <f>SUM(F8:F12)</f>
        <v>0</v>
      </c>
      <c r="G13" s="78">
        <v>0.83</v>
      </c>
      <c r="H13" s="78"/>
      <c r="I13" s="79">
        <f>SUM(I8:I12)</f>
        <v>0.60899999999999987</v>
      </c>
      <c r="J13" s="80">
        <f>SUM(J8:J12)</f>
        <v>17.619</v>
      </c>
      <c r="K13" s="77">
        <f>SUM(K8:K12)</f>
        <v>26252310</v>
      </c>
      <c r="L13" s="81"/>
      <c r="M13" s="77">
        <f t="shared" ref="M13:R13" si="6">SUM(M8:M12)</f>
        <v>149000</v>
      </c>
      <c r="N13" s="77">
        <f t="shared" si="6"/>
        <v>10500924</v>
      </c>
      <c r="O13" s="77">
        <f t="shared" si="6"/>
        <v>2100184.7999999998</v>
      </c>
      <c r="P13" s="77">
        <f t="shared" si="6"/>
        <v>393784.64999999997</v>
      </c>
      <c r="Q13" s="77">
        <f t="shared" si="6"/>
        <v>262523.09999999998</v>
      </c>
      <c r="R13" s="77">
        <f t="shared" si="6"/>
        <v>34145741.450000003</v>
      </c>
      <c r="S13" s="77"/>
    </row>
    <row r="14" spans="1:19" ht="23.1" customHeight="1" x14ac:dyDescent="0.2">
      <c r="A14" s="82"/>
      <c r="B14" s="83" t="s">
        <v>336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</row>
    <row r="15" spans="1:19" ht="18.75" customHeight="1" x14ac:dyDescent="0.2">
      <c r="A15" s="82"/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6"/>
      <c r="M15" s="86"/>
      <c r="N15" s="86"/>
      <c r="O15" s="115"/>
      <c r="P15" s="147" t="s">
        <v>165</v>
      </c>
      <c r="Q15" s="147"/>
      <c r="R15" s="147"/>
      <c r="S15" s="87"/>
    </row>
    <row r="16" spans="1:19" ht="23.1" customHeight="1" x14ac:dyDescent="0.2">
      <c r="A16" s="82"/>
      <c r="B16" s="148" t="s">
        <v>15</v>
      </c>
      <c r="C16" s="148"/>
      <c r="D16" s="148"/>
      <c r="E16" s="82"/>
      <c r="F16" s="82"/>
      <c r="G16" s="82"/>
      <c r="H16" s="149" t="s">
        <v>16</v>
      </c>
      <c r="I16" s="149"/>
      <c r="J16" s="149"/>
      <c r="K16" s="149"/>
      <c r="L16" s="149"/>
      <c r="M16" s="117"/>
      <c r="N16" s="117"/>
      <c r="O16" s="116"/>
      <c r="P16" s="148" t="s">
        <v>17</v>
      </c>
      <c r="Q16" s="148"/>
      <c r="R16" s="148"/>
      <c r="S16" s="13"/>
    </row>
    <row r="17" spans="1:19" ht="23.1" customHeight="1" x14ac:dyDescent="0.2">
      <c r="A17" s="11"/>
      <c r="B17" s="150"/>
      <c r="C17" s="150"/>
      <c r="D17" s="150"/>
      <c r="E17" s="11"/>
      <c r="F17" s="11"/>
      <c r="G17" s="11"/>
      <c r="H17" s="151"/>
      <c r="I17" s="151"/>
      <c r="J17" s="151"/>
      <c r="K17" s="151"/>
      <c r="L17" s="151"/>
      <c r="M17" s="119"/>
      <c r="N17" s="119"/>
      <c r="O17" s="118"/>
      <c r="P17" s="150"/>
      <c r="Q17" s="150"/>
      <c r="R17" s="150"/>
      <c r="S17" s="124"/>
    </row>
    <row r="18" spans="1:19" s="158" customFormat="1" ht="23.1" customHeight="1" x14ac:dyDescent="0.2">
      <c r="A18" s="17"/>
      <c r="B18" s="145" t="s">
        <v>340</v>
      </c>
      <c r="C18" s="145"/>
      <c r="D18" s="145"/>
      <c r="E18" s="17"/>
      <c r="F18" s="17"/>
      <c r="G18" s="17"/>
      <c r="H18" s="17"/>
      <c r="I18" s="17"/>
      <c r="J18" s="17"/>
      <c r="K18" s="17"/>
      <c r="L18" s="156"/>
      <c r="M18" s="156"/>
      <c r="N18" s="156"/>
      <c r="O18" s="157"/>
      <c r="P18" s="145" t="s">
        <v>339</v>
      </c>
      <c r="Q18" s="145"/>
      <c r="R18" s="145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45"/>
      <c r="C21" s="145"/>
      <c r="D21" s="145"/>
      <c r="E21" s="17"/>
      <c r="F21" s="17"/>
      <c r="G21" s="17"/>
      <c r="H21" s="145"/>
      <c r="I21" s="145"/>
      <c r="J21" s="145"/>
      <c r="K21" s="145"/>
      <c r="L21" s="145"/>
      <c r="M21" s="114"/>
      <c r="N21" s="114"/>
      <c r="O21" s="114"/>
      <c r="P21" s="145"/>
      <c r="Q21" s="145"/>
      <c r="R21" s="145"/>
      <c r="S21" s="114"/>
    </row>
    <row r="33" spans="1:19" ht="20.100000000000001" customHeight="1" x14ac:dyDescent="0.2">
      <c r="A33" s="7">
        <v>86</v>
      </c>
      <c r="B33" s="22" t="s">
        <v>123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18:D18"/>
    <mergeCell ref="P18:R18"/>
    <mergeCell ref="B4:B6"/>
    <mergeCell ref="C4:C6"/>
    <mergeCell ref="D4:K4"/>
    <mergeCell ref="L4:L6"/>
    <mergeCell ref="M4:N5"/>
    <mergeCell ref="S4:S6"/>
    <mergeCell ref="D5:D6"/>
    <mergeCell ref="E5:E6"/>
    <mergeCell ref="H5:I5"/>
    <mergeCell ref="J5:J6"/>
    <mergeCell ref="K5:K6"/>
    <mergeCell ref="O5:O6"/>
    <mergeCell ref="P5:P6"/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4:P4"/>
    <mergeCell ref="R4:R6"/>
    <mergeCell ref="A2:R2"/>
    <mergeCell ref="A3:R3"/>
    <mergeCell ref="A4:A6"/>
  </mergeCells>
  <pageMargins left="0.24" right="0.17" top="0.55000000000000004" bottom="0.43" header="0.83" footer="0.34"/>
  <pageSetup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4"/>
  <sheetViews>
    <sheetView topLeftCell="A175" zoomScale="130" zoomScaleNormal="130" workbookViewId="0">
      <selection activeCell="A149" sqref="A149:XFD149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53" t="s">
        <v>26</v>
      </c>
      <c r="B1" s="153"/>
      <c r="C1" s="153"/>
      <c r="D1" s="153"/>
      <c r="E1" s="153"/>
      <c r="F1" s="153"/>
      <c r="G1" s="98"/>
      <c r="H1" s="21"/>
      <c r="I1" s="21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53" t="s">
        <v>24</v>
      </c>
      <c r="B2" s="153"/>
      <c r="C2" s="153"/>
      <c r="D2" s="153"/>
      <c r="E2" s="153"/>
      <c r="F2" s="153"/>
      <c r="G2" s="98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</row>
    <row r="3" spans="1:19" ht="23.1" customHeight="1" x14ac:dyDescent="0.2">
      <c r="A3" s="152" t="s">
        <v>151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00"/>
    </row>
    <row r="4" spans="1:19" ht="23.1" customHeight="1" x14ac:dyDescent="0.2">
      <c r="A4" s="150" t="s">
        <v>180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24"/>
    </row>
    <row r="5" spans="1:19" ht="23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</row>
    <row r="6" spans="1:19" ht="29.25" customHeight="1" x14ac:dyDescent="0.2">
      <c r="A6" s="132" t="s">
        <v>0</v>
      </c>
      <c r="B6" s="132" t="s">
        <v>1</v>
      </c>
      <c r="C6" s="132" t="s">
        <v>2</v>
      </c>
      <c r="D6" s="135" t="s">
        <v>3</v>
      </c>
      <c r="E6" s="136"/>
      <c r="F6" s="136"/>
      <c r="G6" s="136"/>
      <c r="H6" s="136"/>
      <c r="I6" s="136"/>
      <c r="J6" s="136"/>
      <c r="K6" s="137"/>
      <c r="L6" s="138" t="s">
        <v>22</v>
      </c>
      <c r="M6" s="141" t="s">
        <v>142</v>
      </c>
      <c r="N6" s="142"/>
      <c r="O6" s="135" t="s">
        <v>4</v>
      </c>
      <c r="P6" s="136"/>
      <c r="Q6" s="96"/>
      <c r="R6" s="132" t="s">
        <v>5</v>
      </c>
      <c r="S6" s="132" t="s">
        <v>185</v>
      </c>
    </row>
    <row r="7" spans="1:19" ht="23.1" customHeight="1" x14ac:dyDescent="0.2">
      <c r="A7" s="133"/>
      <c r="B7" s="133"/>
      <c r="C7" s="133"/>
      <c r="D7" s="132" t="s">
        <v>6</v>
      </c>
      <c r="E7" s="132" t="s">
        <v>7</v>
      </c>
      <c r="F7" s="20"/>
      <c r="G7" s="95"/>
      <c r="H7" s="136"/>
      <c r="I7" s="137"/>
      <c r="J7" s="132" t="s">
        <v>8</v>
      </c>
      <c r="K7" s="132" t="s">
        <v>177</v>
      </c>
      <c r="L7" s="139"/>
      <c r="M7" s="143"/>
      <c r="N7" s="144"/>
      <c r="O7" s="132" t="s">
        <v>9</v>
      </c>
      <c r="P7" s="132" t="s">
        <v>10</v>
      </c>
      <c r="Q7" s="97"/>
      <c r="R7" s="133"/>
      <c r="S7" s="133"/>
    </row>
    <row r="8" spans="1:19" ht="35.25" customHeight="1" x14ac:dyDescent="0.2">
      <c r="A8" s="134"/>
      <c r="B8" s="134"/>
      <c r="C8" s="134"/>
      <c r="D8" s="134"/>
      <c r="E8" s="134"/>
      <c r="F8" s="20" t="s">
        <v>23</v>
      </c>
      <c r="G8" s="20" t="s">
        <v>152</v>
      </c>
      <c r="H8" s="20" t="s">
        <v>27</v>
      </c>
      <c r="I8" s="20" t="s">
        <v>18</v>
      </c>
      <c r="J8" s="134"/>
      <c r="K8" s="134"/>
      <c r="L8" s="140"/>
      <c r="M8" s="99" t="s">
        <v>143</v>
      </c>
      <c r="N8" s="99" t="s">
        <v>144</v>
      </c>
      <c r="O8" s="134"/>
      <c r="P8" s="134"/>
      <c r="Q8" s="91" t="s">
        <v>25</v>
      </c>
      <c r="R8" s="134"/>
      <c r="S8" s="134"/>
    </row>
    <row r="9" spans="1:19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19</v>
      </c>
      <c r="J9" s="26" t="s">
        <v>20</v>
      </c>
      <c r="K9" s="27" t="s">
        <v>146</v>
      </c>
      <c r="L9" s="26" t="s">
        <v>21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>
        <v>15</v>
      </c>
    </row>
    <row r="10" spans="1:19" ht="20.100000000000001" customHeight="1" x14ac:dyDescent="0.2">
      <c r="A10" s="28"/>
      <c r="B10" s="29" t="s">
        <v>28</v>
      </c>
      <c r="C10" s="28"/>
      <c r="D10" s="30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</row>
    <row r="11" spans="1:19" ht="20.100000000000001" customHeight="1" x14ac:dyDescent="0.2">
      <c r="A11" s="31">
        <v>1</v>
      </c>
      <c r="B11" s="32" t="s">
        <v>173</v>
      </c>
      <c r="C11" s="31"/>
      <c r="D11" s="32">
        <v>2.1</v>
      </c>
      <c r="E11" s="31"/>
      <c r="F11" s="31"/>
      <c r="G11" s="31"/>
      <c r="H11" s="33"/>
      <c r="I11" s="34"/>
      <c r="J11" s="35">
        <f>D11</f>
        <v>2.1</v>
      </c>
      <c r="K11" s="36">
        <f>J11*1490000</f>
        <v>3129000</v>
      </c>
      <c r="L11" s="31"/>
      <c r="M11" s="37"/>
      <c r="N11" s="38">
        <f>(D11+E11+I11+G11)*1490000*40%</f>
        <v>1251600</v>
      </c>
      <c r="O11" s="38">
        <f>(D11+E11+I11+G11)*1490000*8%</f>
        <v>250320</v>
      </c>
      <c r="P11" s="38">
        <f>(D11+E11+I11+G11)*1.5%*1490000</f>
        <v>46935</v>
      </c>
      <c r="Q11" s="38">
        <f>(D11+E11+I11+G11)*1490000*1%</f>
        <v>31290</v>
      </c>
      <c r="R11" s="36">
        <f>K11+M11+N11-O11-P11-Q11</f>
        <v>4052055</v>
      </c>
      <c r="S11" s="31"/>
    </row>
    <row r="12" spans="1:19" ht="20.100000000000001" customHeight="1" x14ac:dyDescent="0.2">
      <c r="A12" s="31">
        <v>2</v>
      </c>
      <c r="B12" s="32" t="s">
        <v>38</v>
      </c>
      <c r="C12" s="31"/>
      <c r="D12" s="32">
        <v>4.0599999999999996</v>
      </c>
      <c r="E12" s="31"/>
      <c r="F12" s="31"/>
      <c r="G12" s="31"/>
      <c r="H12" s="33">
        <v>0.09</v>
      </c>
      <c r="I12" s="34">
        <f t="shared" ref="I12:I65" si="0">D12*H12</f>
        <v>0.36539999999999995</v>
      </c>
      <c r="J12" s="35">
        <f t="shared" ref="J12" si="1">I12+E12+D12</f>
        <v>4.4253999999999998</v>
      </c>
      <c r="K12" s="36">
        <f t="shared" ref="K12" si="2">J12*1490000</f>
        <v>6593846</v>
      </c>
      <c r="L12" s="31"/>
      <c r="M12" s="31"/>
      <c r="N12" s="38">
        <f t="shared" ref="N12:N79" si="3">(D12+E12+I12+G12)*1490000*40%</f>
        <v>2637538.4000000004</v>
      </c>
      <c r="O12" s="38">
        <f t="shared" ref="O12:O79" si="4">(D12+E12+I12+G12)*1490000*8%</f>
        <v>527507.68000000005</v>
      </c>
      <c r="P12" s="38">
        <f t="shared" ref="P12:P79" si="5">(D12+E12+I12+G12)*1.5%*1490000</f>
        <v>98907.689999999988</v>
      </c>
      <c r="Q12" s="38">
        <f t="shared" ref="Q12:Q79" si="6">(D12+E12+I12+G12)*1490000*1%</f>
        <v>65938.460000000006</v>
      </c>
      <c r="R12" s="36">
        <f t="shared" ref="R12" si="7">K12+M12+N12-O12-P12-Q12</f>
        <v>8539030.5700000003</v>
      </c>
      <c r="S12" s="31"/>
    </row>
    <row r="13" spans="1:19" ht="20.100000000000001" customHeight="1" x14ac:dyDescent="0.2">
      <c r="A13" s="31">
        <v>3</v>
      </c>
      <c r="B13" s="32" t="s">
        <v>34</v>
      </c>
      <c r="C13" s="31"/>
      <c r="D13" s="32">
        <v>4.58</v>
      </c>
      <c r="E13" s="31"/>
      <c r="F13" s="31"/>
      <c r="G13" s="31"/>
      <c r="H13" s="33"/>
      <c r="I13" s="34"/>
      <c r="J13" s="35">
        <f>I13+E13+D13</f>
        <v>4.58</v>
      </c>
      <c r="K13" s="36">
        <f>J13*1490000</f>
        <v>6824200</v>
      </c>
      <c r="L13" s="31"/>
      <c r="M13" s="37">
        <v>149000</v>
      </c>
      <c r="N13" s="38">
        <f t="shared" si="3"/>
        <v>2729680</v>
      </c>
      <c r="O13" s="38">
        <f t="shared" si="4"/>
        <v>545936</v>
      </c>
      <c r="P13" s="38">
        <f t="shared" si="5"/>
        <v>102363</v>
      </c>
      <c r="Q13" s="38">
        <f t="shared" si="6"/>
        <v>68242</v>
      </c>
      <c r="R13" s="36">
        <f>K13+M13+N13-O13-P13-Q13</f>
        <v>8986339</v>
      </c>
      <c r="S13" s="31"/>
    </row>
    <row r="14" spans="1:19" ht="20.100000000000001" customHeight="1" x14ac:dyDescent="0.2">
      <c r="A14" s="31">
        <v>4</v>
      </c>
      <c r="B14" s="32" t="s">
        <v>58</v>
      </c>
      <c r="C14" s="31" t="s">
        <v>159</v>
      </c>
      <c r="D14" s="32">
        <v>3.66</v>
      </c>
      <c r="E14" s="31">
        <v>0.2</v>
      </c>
      <c r="F14" s="31"/>
      <c r="G14" s="31"/>
      <c r="H14" s="31"/>
      <c r="I14" s="34"/>
      <c r="J14" s="35">
        <f>I14+E14+D14</f>
        <v>3.8600000000000003</v>
      </c>
      <c r="K14" s="36">
        <f t="shared" ref="K14:L79" si="8">J14*1490000</f>
        <v>5751400.0000000009</v>
      </c>
      <c r="L14" s="31"/>
      <c r="M14" s="31"/>
      <c r="N14" s="38">
        <f t="shared" si="3"/>
        <v>2300560.0000000005</v>
      </c>
      <c r="O14" s="38">
        <f t="shared" si="4"/>
        <v>460112.00000000006</v>
      </c>
      <c r="P14" s="38">
        <f t="shared" si="5"/>
        <v>86271</v>
      </c>
      <c r="Q14" s="38">
        <f t="shared" si="6"/>
        <v>57514.000000000007</v>
      </c>
      <c r="R14" s="36">
        <f>K14+M14+N14-O14-P14-Q14</f>
        <v>7448063.0000000019</v>
      </c>
      <c r="S14" s="31"/>
    </row>
    <row r="15" spans="1:19" ht="20.100000000000001" customHeight="1" x14ac:dyDescent="0.2">
      <c r="A15" s="31"/>
      <c r="B15" s="39" t="s">
        <v>29</v>
      </c>
      <c r="C15" s="31"/>
      <c r="D15" s="32"/>
      <c r="E15" s="31"/>
      <c r="F15" s="31"/>
      <c r="G15" s="31"/>
      <c r="H15" s="31"/>
      <c r="I15" s="34"/>
      <c r="J15" s="35"/>
      <c r="K15" s="36"/>
      <c r="L15" s="31"/>
      <c r="M15" s="31"/>
      <c r="N15" s="38"/>
      <c r="O15" s="38"/>
      <c r="P15" s="38"/>
      <c r="Q15" s="38"/>
      <c r="R15" s="36"/>
      <c r="S15" s="31"/>
    </row>
    <row r="16" spans="1:19" ht="20.100000000000001" customHeight="1" x14ac:dyDescent="0.2">
      <c r="A16" s="31">
        <v>5</v>
      </c>
      <c r="B16" s="32" t="s">
        <v>39</v>
      </c>
      <c r="C16" s="31" t="s">
        <v>159</v>
      </c>
      <c r="D16" s="32">
        <v>2.66</v>
      </c>
      <c r="E16" s="31">
        <v>0.2</v>
      </c>
      <c r="F16" s="31"/>
      <c r="G16" s="31"/>
      <c r="H16" s="31"/>
      <c r="I16" s="34"/>
      <c r="J16" s="35">
        <f>I16+E16+D16</f>
        <v>2.8600000000000003</v>
      </c>
      <c r="K16" s="36">
        <f>J16*1490000</f>
        <v>4261400.0000000009</v>
      </c>
      <c r="L16" s="31"/>
      <c r="M16" s="31"/>
      <c r="N16" s="38">
        <f t="shared" si="3"/>
        <v>1704560.0000000005</v>
      </c>
      <c r="O16" s="38">
        <f t="shared" si="4"/>
        <v>340912.00000000006</v>
      </c>
      <c r="P16" s="38">
        <f t="shared" si="5"/>
        <v>63921</v>
      </c>
      <c r="Q16" s="38">
        <f t="shared" si="6"/>
        <v>42614.000000000007</v>
      </c>
      <c r="R16" s="36">
        <f>K16+M16+N16-O16-P16-Q16</f>
        <v>5518513.0000000019</v>
      </c>
      <c r="S16" s="31"/>
    </row>
    <row r="17" spans="1:19" ht="20.100000000000001" customHeight="1" x14ac:dyDescent="0.2">
      <c r="A17" s="31">
        <v>6</v>
      </c>
      <c r="B17" s="32" t="s">
        <v>175</v>
      </c>
      <c r="C17" s="31"/>
      <c r="D17" s="32">
        <v>1.7849999999999999</v>
      </c>
      <c r="E17" s="31"/>
      <c r="F17" s="31"/>
      <c r="G17" s="31"/>
      <c r="H17" s="31"/>
      <c r="I17" s="34"/>
      <c r="J17" s="35">
        <f>D17</f>
        <v>1.7849999999999999</v>
      </c>
      <c r="K17" s="36">
        <f>J17*1490000</f>
        <v>2659650</v>
      </c>
      <c r="L17" s="31"/>
      <c r="M17" s="31"/>
      <c r="N17" s="38">
        <f t="shared" si="3"/>
        <v>1063860</v>
      </c>
      <c r="O17" s="38">
        <f t="shared" si="4"/>
        <v>212772</v>
      </c>
      <c r="P17" s="38">
        <f t="shared" si="5"/>
        <v>39894.749999999993</v>
      </c>
      <c r="Q17" s="38">
        <f t="shared" si="6"/>
        <v>26596.5</v>
      </c>
      <c r="R17" s="36">
        <f>K17+M17+N17-O17-P17-Q17</f>
        <v>3444246.75</v>
      </c>
      <c r="S17" s="31"/>
    </row>
    <row r="18" spans="1:19" ht="20.100000000000001" customHeight="1" x14ac:dyDescent="0.2">
      <c r="A18" s="31">
        <v>7</v>
      </c>
      <c r="B18" s="32" t="s">
        <v>160</v>
      </c>
      <c r="C18" s="31"/>
      <c r="D18" s="32">
        <v>1.86</v>
      </c>
      <c r="E18" s="31"/>
      <c r="F18" s="31"/>
      <c r="G18" s="31"/>
      <c r="H18" s="31"/>
      <c r="I18" s="34"/>
      <c r="J18" s="35">
        <f>I18+E18+D18</f>
        <v>1.86</v>
      </c>
      <c r="K18" s="36">
        <f>J18*1490000</f>
        <v>2771400</v>
      </c>
      <c r="L18" s="31"/>
      <c r="M18" s="31"/>
      <c r="N18" s="38">
        <f t="shared" si="3"/>
        <v>1108560</v>
      </c>
      <c r="O18" s="38">
        <f t="shared" si="4"/>
        <v>221712</v>
      </c>
      <c r="P18" s="38">
        <f t="shared" si="5"/>
        <v>41571</v>
      </c>
      <c r="Q18" s="38">
        <f t="shared" si="6"/>
        <v>27714</v>
      </c>
      <c r="R18" s="36">
        <f>K18+M18+N18-O18-P18-Q18</f>
        <v>3588963</v>
      </c>
      <c r="S18" s="31"/>
    </row>
    <row r="19" spans="1:19" ht="20.100000000000001" customHeight="1" x14ac:dyDescent="0.2">
      <c r="A19" s="31">
        <v>8</v>
      </c>
      <c r="B19" s="32" t="s">
        <v>156</v>
      </c>
      <c r="C19" s="31"/>
      <c r="D19" s="32">
        <v>2.86</v>
      </c>
      <c r="E19" s="31"/>
      <c r="F19" s="31"/>
      <c r="G19" s="31"/>
      <c r="H19" s="31"/>
      <c r="I19" s="34"/>
      <c r="J19" s="35">
        <f>I19+E19+D19</f>
        <v>2.86</v>
      </c>
      <c r="K19" s="36">
        <f t="shared" si="8"/>
        <v>4261400</v>
      </c>
      <c r="L19" s="31"/>
      <c r="M19" s="36">
        <v>149000</v>
      </c>
      <c r="N19" s="38">
        <f t="shared" si="3"/>
        <v>1704560</v>
      </c>
      <c r="O19" s="38">
        <f t="shared" si="4"/>
        <v>340912</v>
      </c>
      <c r="P19" s="38">
        <f t="shared" si="5"/>
        <v>63920.999999999993</v>
      </c>
      <c r="Q19" s="38">
        <f t="shared" si="6"/>
        <v>42614</v>
      </c>
      <c r="R19" s="36">
        <f>K19+M19+N19-O19-P19-Q19</f>
        <v>5667513</v>
      </c>
      <c r="S19" s="31"/>
    </row>
    <row r="20" spans="1:19" ht="20.100000000000001" customHeight="1" x14ac:dyDescent="0.2">
      <c r="A20" s="31"/>
      <c r="B20" s="154" t="s">
        <v>147</v>
      </c>
      <c r="C20" s="155"/>
      <c r="D20" s="32"/>
      <c r="E20" s="31"/>
      <c r="F20" s="31"/>
      <c r="G20" s="31"/>
      <c r="H20" s="31"/>
      <c r="I20" s="34"/>
      <c r="J20" s="35"/>
      <c r="K20" s="36"/>
      <c r="L20" s="31"/>
      <c r="M20" s="31"/>
      <c r="N20" s="38"/>
      <c r="O20" s="38"/>
      <c r="P20" s="38"/>
      <c r="Q20" s="38"/>
      <c r="R20" s="36"/>
      <c r="S20" s="31"/>
    </row>
    <row r="21" spans="1:19" ht="20.100000000000001" customHeight="1" x14ac:dyDescent="0.2">
      <c r="A21" s="31">
        <v>9</v>
      </c>
      <c r="B21" s="32" t="s">
        <v>41</v>
      </c>
      <c r="C21" s="31" t="s">
        <v>141</v>
      </c>
      <c r="D21" s="32">
        <v>4.9800000000000004</v>
      </c>
      <c r="E21" s="31">
        <v>0.2</v>
      </c>
      <c r="F21" s="31"/>
      <c r="G21" s="31"/>
      <c r="H21" s="31"/>
      <c r="I21" s="34"/>
      <c r="J21" s="35">
        <f t="shared" ref="J21:J26" si="9">I21+E21+D21</f>
        <v>5.1800000000000006</v>
      </c>
      <c r="K21" s="36">
        <f t="shared" ref="K21" si="10">J21*1490000</f>
        <v>7718200.0000000009</v>
      </c>
      <c r="L21" s="31"/>
      <c r="M21" s="31"/>
      <c r="N21" s="38">
        <f t="shared" si="3"/>
        <v>3087280.0000000005</v>
      </c>
      <c r="O21" s="38">
        <f t="shared" si="4"/>
        <v>617456.00000000012</v>
      </c>
      <c r="P21" s="38">
        <f t="shared" si="5"/>
        <v>115773.00000000001</v>
      </c>
      <c r="Q21" s="38">
        <f t="shared" si="6"/>
        <v>77182.000000000015</v>
      </c>
      <c r="R21" s="36">
        <f t="shared" ref="R21:R26" si="11">K21+M21+N21-O21-P21-Q21</f>
        <v>9995069.0000000019</v>
      </c>
      <c r="S21" s="31"/>
    </row>
    <row r="22" spans="1:19" ht="20.100000000000001" customHeight="1" x14ac:dyDescent="0.2">
      <c r="A22" s="31">
        <v>10</v>
      </c>
      <c r="B22" s="40" t="s">
        <v>33</v>
      </c>
      <c r="C22" s="31"/>
      <c r="D22" s="40">
        <v>2.66</v>
      </c>
      <c r="E22" s="31"/>
      <c r="F22" s="31"/>
      <c r="G22" s="31"/>
      <c r="H22" s="31"/>
      <c r="I22" s="34"/>
      <c r="J22" s="35">
        <f t="shared" si="9"/>
        <v>2.66</v>
      </c>
      <c r="K22" s="36">
        <f t="shared" si="8"/>
        <v>3963400</v>
      </c>
      <c r="L22" s="31"/>
      <c r="M22" s="31"/>
      <c r="N22" s="38">
        <f t="shared" si="3"/>
        <v>1585360</v>
      </c>
      <c r="O22" s="38">
        <f t="shared" si="4"/>
        <v>317072</v>
      </c>
      <c r="P22" s="38">
        <f t="shared" si="5"/>
        <v>59451</v>
      </c>
      <c r="Q22" s="38">
        <f t="shared" si="6"/>
        <v>39634</v>
      </c>
      <c r="R22" s="36">
        <f t="shared" si="11"/>
        <v>5132603</v>
      </c>
      <c r="S22" s="31"/>
    </row>
    <row r="23" spans="1:19" ht="20.100000000000001" customHeight="1" x14ac:dyDescent="0.2">
      <c r="A23" s="31">
        <v>11</v>
      </c>
      <c r="B23" s="40" t="s">
        <v>174</v>
      </c>
      <c r="C23" s="31"/>
      <c r="D23" s="40">
        <v>2.1</v>
      </c>
      <c r="E23" s="31"/>
      <c r="F23" s="31"/>
      <c r="G23" s="31"/>
      <c r="H23" s="31"/>
      <c r="I23" s="34"/>
      <c r="J23" s="35">
        <f t="shared" si="9"/>
        <v>2.1</v>
      </c>
      <c r="K23" s="36">
        <f t="shared" si="8"/>
        <v>3129000</v>
      </c>
      <c r="L23" s="31"/>
      <c r="M23" s="31"/>
      <c r="N23" s="38">
        <f t="shared" si="3"/>
        <v>1251600</v>
      </c>
      <c r="O23" s="38">
        <f t="shared" si="4"/>
        <v>250320</v>
      </c>
      <c r="P23" s="38">
        <f t="shared" si="5"/>
        <v>46935</v>
      </c>
      <c r="Q23" s="38">
        <f t="shared" si="6"/>
        <v>31290</v>
      </c>
      <c r="R23" s="36">
        <f t="shared" si="11"/>
        <v>4052055</v>
      </c>
      <c r="S23" s="31"/>
    </row>
    <row r="24" spans="1:19" ht="20.100000000000001" customHeight="1" x14ac:dyDescent="0.2">
      <c r="A24" s="31">
        <v>12</v>
      </c>
      <c r="B24" s="32" t="s">
        <v>32</v>
      </c>
      <c r="C24" s="31"/>
      <c r="D24" s="32">
        <v>2.66</v>
      </c>
      <c r="E24" s="31"/>
      <c r="F24" s="31"/>
      <c r="G24" s="31"/>
      <c r="H24" s="31"/>
      <c r="I24" s="34"/>
      <c r="J24" s="35">
        <f>I24+E24+D24</f>
        <v>2.66</v>
      </c>
      <c r="K24" s="36">
        <f>J24*1490000</f>
        <v>3963400</v>
      </c>
      <c r="L24" s="31"/>
      <c r="M24" s="37"/>
      <c r="N24" s="38">
        <f>(D24+E24+I24+G24)*1490000*40%</f>
        <v>1585360</v>
      </c>
      <c r="O24" s="38">
        <f>(D24+E24+I24+G24)*1490000*8%</f>
        <v>317072</v>
      </c>
      <c r="P24" s="38">
        <f>(D24+E24+I24+G24)*1.5%*1490000</f>
        <v>59451</v>
      </c>
      <c r="Q24" s="38">
        <f>(D24+E24+I24+G24)*1490000*1%</f>
        <v>39634</v>
      </c>
      <c r="R24" s="36">
        <f>K24+M24+N24-O24-P24-Q24</f>
        <v>5132603</v>
      </c>
      <c r="S24" s="31"/>
    </row>
    <row r="25" spans="1:19" ht="20.100000000000001" customHeight="1" x14ac:dyDescent="0.2">
      <c r="A25" s="31">
        <v>13</v>
      </c>
      <c r="B25" s="32" t="s">
        <v>40</v>
      </c>
      <c r="C25" s="31"/>
      <c r="D25" s="32">
        <v>4.0599999999999996</v>
      </c>
      <c r="E25" s="31"/>
      <c r="F25" s="31"/>
      <c r="G25" s="31"/>
      <c r="H25" s="33">
        <v>0.08</v>
      </c>
      <c r="I25" s="34">
        <f t="shared" si="0"/>
        <v>0.32479999999999998</v>
      </c>
      <c r="J25" s="35">
        <f t="shared" si="9"/>
        <v>4.3847999999999994</v>
      </c>
      <c r="K25" s="36">
        <f t="shared" si="8"/>
        <v>6533351.9999999991</v>
      </c>
      <c r="L25" s="31"/>
      <c r="M25" s="31"/>
      <c r="N25" s="38">
        <f t="shared" si="3"/>
        <v>2613340.7999999998</v>
      </c>
      <c r="O25" s="38">
        <f t="shared" si="4"/>
        <v>522668.15999999992</v>
      </c>
      <c r="P25" s="38">
        <f t="shared" si="5"/>
        <v>98000.27999999997</v>
      </c>
      <c r="Q25" s="38">
        <f t="shared" si="6"/>
        <v>65333.51999999999</v>
      </c>
      <c r="R25" s="36">
        <f t="shared" si="11"/>
        <v>8460690.8399999999</v>
      </c>
      <c r="S25" s="31"/>
    </row>
    <row r="26" spans="1:19" ht="20.100000000000001" customHeight="1" x14ac:dyDescent="0.2">
      <c r="A26" s="31">
        <v>14</v>
      </c>
      <c r="B26" s="32" t="s">
        <v>42</v>
      </c>
      <c r="C26" s="31"/>
      <c r="D26" s="32">
        <v>4.58</v>
      </c>
      <c r="E26" s="31"/>
      <c r="F26" s="31"/>
      <c r="G26" s="31"/>
      <c r="H26" s="33"/>
      <c r="I26" s="34"/>
      <c r="J26" s="35">
        <f t="shared" si="9"/>
        <v>4.58</v>
      </c>
      <c r="K26" s="36">
        <f t="shared" si="8"/>
        <v>6824200</v>
      </c>
      <c r="L26" s="31"/>
      <c r="M26" s="37">
        <v>149000</v>
      </c>
      <c r="N26" s="38">
        <f t="shared" si="3"/>
        <v>2729680</v>
      </c>
      <c r="O26" s="38">
        <f t="shared" si="4"/>
        <v>545936</v>
      </c>
      <c r="P26" s="38">
        <f t="shared" si="5"/>
        <v>102363</v>
      </c>
      <c r="Q26" s="38">
        <f t="shared" si="6"/>
        <v>68242</v>
      </c>
      <c r="R26" s="36">
        <f t="shared" si="11"/>
        <v>8986339</v>
      </c>
      <c r="S26" s="31"/>
    </row>
    <row r="27" spans="1:19" ht="20.100000000000001" customHeight="1" x14ac:dyDescent="0.2">
      <c r="A27" s="31"/>
      <c r="B27" s="39" t="s">
        <v>35</v>
      </c>
      <c r="C27" s="31"/>
      <c r="D27" s="32"/>
      <c r="E27" s="31"/>
      <c r="F27" s="31"/>
      <c r="G27" s="31"/>
      <c r="H27" s="31"/>
      <c r="I27" s="34"/>
      <c r="J27" s="35"/>
      <c r="K27" s="36"/>
      <c r="L27" s="31"/>
      <c r="M27" s="31"/>
      <c r="N27" s="38"/>
      <c r="O27" s="38"/>
      <c r="P27" s="38"/>
      <c r="Q27" s="38"/>
      <c r="R27" s="36"/>
      <c r="S27" s="31"/>
    </row>
    <row r="28" spans="1:19" ht="20.100000000000001" customHeight="1" x14ac:dyDescent="0.2">
      <c r="A28" s="31">
        <v>15</v>
      </c>
      <c r="B28" s="32" t="s">
        <v>55</v>
      </c>
      <c r="C28" s="31" t="s">
        <v>141</v>
      </c>
      <c r="D28" s="32">
        <v>3.99</v>
      </c>
      <c r="E28" s="31">
        <v>0.2</v>
      </c>
      <c r="F28" s="31"/>
      <c r="G28" s="31"/>
      <c r="H28" s="31"/>
      <c r="I28" s="34"/>
      <c r="J28" s="35">
        <f>I28+E28+D28</f>
        <v>4.1900000000000004</v>
      </c>
      <c r="K28" s="36">
        <f>J28*1490000</f>
        <v>6243100.0000000009</v>
      </c>
      <c r="L28" s="31"/>
      <c r="M28" s="31"/>
      <c r="N28" s="38">
        <f t="shared" si="3"/>
        <v>2497240.0000000005</v>
      </c>
      <c r="O28" s="38">
        <f t="shared" si="4"/>
        <v>499448.00000000006</v>
      </c>
      <c r="P28" s="38">
        <f t="shared" si="5"/>
        <v>93646.5</v>
      </c>
      <c r="Q28" s="38">
        <f t="shared" si="6"/>
        <v>62431.000000000007</v>
      </c>
      <c r="R28" s="36">
        <f>K28+M28+N28-O28-P28-Q28</f>
        <v>8084814.5000000019</v>
      </c>
      <c r="S28" s="31"/>
    </row>
    <row r="29" spans="1:19" ht="20.100000000000001" customHeight="1" x14ac:dyDescent="0.2">
      <c r="A29" s="31">
        <v>16</v>
      </c>
      <c r="B29" s="32" t="s">
        <v>36</v>
      </c>
      <c r="C29" s="31" t="s">
        <v>158</v>
      </c>
      <c r="D29" s="32">
        <v>4.0599999999999996</v>
      </c>
      <c r="E29" s="31">
        <v>0.15</v>
      </c>
      <c r="F29" s="31"/>
      <c r="G29" s="31"/>
      <c r="H29" s="33">
        <v>0.1</v>
      </c>
      <c r="I29" s="34">
        <f>D29*H29</f>
        <v>0.40599999999999997</v>
      </c>
      <c r="J29" s="35">
        <f>I29+E29+D29</f>
        <v>4.6159999999999997</v>
      </c>
      <c r="K29" s="36">
        <f t="shared" ref="K29" si="12">J29*1490000</f>
        <v>6877839.9999999991</v>
      </c>
      <c r="L29" s="31"/>
      <c r="M29" s="31"/>
      <c r="N29" s="38">
        <f t="shared" si="3"/>
        <v>2751136</v>
      </c>
      <c r="O29" s="38">
        <f t="shared" si="4"/>
        <v>550227.19999999995</v>
      </c>
      <c r="P29" s="38">
        <f t="shared" si="5"/>
        <v>103167.59999999999</v>
      </c>
      <c r="Q29" s="38">
        <f t="shared" si="6"/>
        <v>68778.399999999994</v>
      </c>
      <c r="R29" s="36">
        <f>K29+M29+N29-O29-P29-Q29</f>
        <v>8906802.8000000007</v>
      </c>
      <c r="S29" s="31"/>
    </row>
    <row r="30" spans="1:19" ht="20.100000000000001" customHeight="1" x14ac:dyDescent="0.2">
      <c r="A30" s="31">
        <v>17</v>
      </c>
      <c r="B30" s="32" t="s">
        <v>30</v>
      </c>
      <c r="C30" s="31"/>
      <c r="D30" s="32">
        <v>3.34</v>
      </c>
      <c r="E30" s="31"/>
      <c r="F30" s="31"/>
      <c r="G30" s="31"/>
      <c r="H30" s="31"/>
      <c r="I30" s="34"/>
      <c r="J30" s="35">
        <f>I30+E30+D30</f>
        <v>3.34</v>
      </c>
      <c r="K30" s="36">
        <f>J30*1490000</f>
        <v>4976600</v>
      </c>
      <c r="L30" s="31"/>
      <c r="M30" s="31"/>
      <c r="N30" s="38">
        <f>(D30+E30+I30+G30)*1490000*40%</f>
        <v>1990640</v>
      </c>
      <c r="O30" s="38">
        <f>(D30+E30+I30+G30)*1490000*8%</f>
        <v>398128</v>
      </c>
      <c r="P30" s="38">
        <f>(D30+E30+I30+G30)*1.5%*1490000</f>
        <v>74649</v>
      </c>
      <c r="Q30" s="38">
        <f>(D30+E30+I30+G30)*1490000*1%</f>
        <v>49766</v>
      </c>
      <c r="R30" s="36">
        <f>K30+M30+N30-O30-P30-Q30</f>
        <v>6444697</v>
      </c>
      <c r="S30" s="31"/>
    </row>
    <row r="31" spans="1:19" ht="20.100000000000001" customHeight="1" x14ac:dyDescent="0.2">
      <c r="A31" s="31">
        <v>18</v>
      </c>
      <c r="B31" s="32" t="s">
        <v>37</v>
      </c>
      <c r="C31" s="31"/>
      <c r="D31" s="32">
        <v>3.66</v>
      </c>
      <c r="E31" s="31"/>
      <c r="F31" s="31"/>
      <c r="G31" s="31"/>
      <c r="H31" s="31"/>
      <c r="I31" s="34"/>
      <c r="J31" s="35">
        <f>I31+E31+D31</f>
        <v>3.66</v>
      </c>
      <c r="K31" s="36">
        <f t="shared" si="8"/>
        <v>5453400</v>
      </c>
      <c r="L31" s="31"/>
      <c r="M31" s="37">
        <v>149000</v>
      </c>
      <c r="N31" s="38">
        <f t="shared" si="3"/>
        <v>2181360</v>
      </c>
      <c r="O31" s="38">
        <f t="shared" si="4"/>
        <v>436272</v>
      </c>
      <c r="P31" s="38">
        <f t="shared" si="5"/>
        <v>81801</v>
      </c>
      <c r="Q31" s="38">
        <f t="shared" si="6"/>
        <v>54534</v>
      </c>
      <c r="R31" s="36">
        <f>K31+M31+N31-O31-P31-Q31</f>
        <v>7211153</v>
      </c>
      <c r="S31" s="31"/>
    </row>
    <row r="32" spans="1:19" ht="20.100000000000001" customHeight="1" x14ac:dyDescent="0.2">
      <c r="A32" s="31"/>
      <c r="B32" s="39" t="s">
        <v>43</v>
      </c>
      <c r="C32" s="31"/>
      <c r="D32" s="32"/>
      <c r="E32" s="31"/>
      <c r="F32" s="31"/>
      <c r="G32" s="31"/>
      <c r="H32" s="31"/>
      <c r="I32" s="34"/>
      <c r="J32" s="35"/>
      <c r="K32" s="36"/>
      <c r="L32" s="31"/>
      <c r="M32" s="31"/>
      <c r="N32" s="38"/>
      <c r="O32" s="38"/>
      <c r="P32" s="38"/>
      <c r="Q32" s="38"/>
      <c r="R32" s="36"/>
      <c r="S32" s="31"/>
    </row>
    <row r="33" spans="1:19" ht="20.100000000000001" customHeight="1" x14ac:dyDescent="0.2">
      <c r="A33" s="31">
        <v>19</v>
      </c>
      <c r="B33" s="32" t="s">
        <v>44</v>
      </c>
      <c r="C33" s="31"/>
      <c r="D33" s="41">
        <v>4.58</v>
      </c>
      <c r="E33" s="31"/>
      <c r="F33" s="31"/>
      <c r="G33" s="31"/>
      <c r="H33" s="33"/>
      <c r="I33" s="34"/>
      <c r="J33" s="35">
        <f>I33+E33+D33</f>
        <v>4.58</v>
      </c>
      <c r="K33" s="36">
        <f t="shared" si="8"/>
        <v>6824200</v>
      </c>
      <c r="L33" s="31"/>
      <c r="M33" s="37">
        <v>149000</v>
      </c>
      <c r="N33" s="38">
        <f t="shared" si="3"/>
        <v>2729680</v>
      </c>
      <c r="O33" s="38">
        <f t="shared" si="4"/>
        <v>545936</v>
      </c>
      <c r="P33" s="38">
        <f t="shared" si="5"/>
        <v>102363</v>
      </c>
      <c r="Q33" s="38">
        <f t="shared" si="6"/>
        <v>68242</v>
      </c>
      <c r="R33" s="36">
        <f>K33+M33+N33-O33-P33-Q33</f>
        <v>8986339</v>
      </c>
      <c r="S33" s="31"/>
    </row>
    <row r="34" spans="1:19" ht="20.100000000000001" customHeight="1" x14ac:dyDescent="0.2">
      <c r="A34" s="31">
        <v>20</v>
      </c>
      <c r="B34" s="32" t="s">
        <v>45</v>
      </c>
      <c r="C34" s="31"/>
      <c r="D34" s="32">
        <v>4.0599999999999996</v>
      </c>
      <c r="E34" s="31"/>
      <c r="F34" s="31"/>
      <c r="G34" s="31"/>
      <c r="H34" s="33">
        <v>0.1</v>
      </c>
      <c r="I34" s="34">
        <f t="shared" si="0"/>
        <v>0.40599999999999997</v>
      </c>
      <c r="J34" s="35">
        <f>I34+E34+D34</f>
        <v>4.4659999999999993</v>
      </c>
      <c r="K34" s="36">
        <f t="shared" si="8"/>
        <v>6654339.9999999991</v>
      </c>
      <c r="L34" s="31"/>
      <c r="M34" s="31"/>
      <c r="N34" s="38">
        <f t="shared" si="3"/>
        <v>2661736</v>
      </c>
      <c r="O34" s="38">
        <f t="shared" si="4"/>
        <v>532347.19999999995</v>
      </c>
      <c r="P34" s="38">
        <f t="shared" si="5"/>
        <v>99815.099999999991</v>
      </c>
      <c r="Q34" s="38">
        <f t="shared" si="6"/>
        <v>66543.399999999994</v>
      </c>
      <c r="R34" s="36">
        <f>K34+M34+N34-O34-P34-Q34</f>
        <v>8617370.3000000007</v>
      </c>
      <c r="S34" s="31"/>
    </row>
    <row r="35" spans="1:19" ht="20.100000000000001" customHeight="1" x14ac:dyDescent="0.2">
      <c r="A35" s="31">
        <v>21</v>
      </c>
      <c r="B35" s="32" t="s">
        <v>46</v>
      </c>
      <c r="C35" s="31" t="s">
        <v>141</v>
      </c>
      <c r="D35" s="32">
        <v>4.9800000000000004</v>
      </c>
      <c r="E35" s="31">
        <v>0.2</v>
      </c>
      <c r="F35" s="31"/>
      <c r="G35" s="31"/>
      <c r="H35" s="31"/>
      <c r="I35" s="34"/>
      <c r="J35" s="35">
        <f>I35+E35+D35</f>
        <v>5.1800000000000006</v>
      </c>
      <c r="K35" s="36">
        <f t="shared" si="8"/>
        <v>7718200.0000000009</v>
      </c>
      <c r="L35" s="31"/>
      <c r="M35" s="31"/>
      <c r="N35" s="38">
        <f t="shared" si="3"/>
        <v>3087280.0000000005</v>
      </c>
      <c r="O35" s="38">
        <f t="shared" si="4"/>
        <v>617456.00000000012</v>
      </c>
      <c r="P35" s="38">
        <f t="shared" si="5"/>
        <v>115773.00000000001</v>
      </c>
      <c r="Q35" s="38">
        <f t="shared" si="6"/>
        <v>77182.000000000015</v>
      </c>
      <c r="R35" s="36">
        <f>K35+M35+N35-O35-P35-Q35</f>
        <v>9995069.0000000019</v>
      </c>
      <c r="S35" s="31"/>
    </row>
    <row r="36" spans="1:19" ht="20.100000000000001" customHeight="1" x14ac:dyDescent="0.2">
      <c r="A36" s="31">
        <v>22</v>
      </c>
      <c r="B36" s="32" t="s">
        <v>51</v>
      </c>
      <c r="C36" s="31"/>
      <c r="D36" s="32">
        <v>3.46</v>
      </c>
      <c r="E36" s="31"/>
      <c r="F36" s="31"/>
      <c r="G36" s="31"/>
      <c r="H36" s="31"/>
      <c r="I36" s="34"/>
      <c r="J36" s="35">
        <f>I36+E36+D36</f>
        <v>3.46</v>
      </c>
      <c r="K36" s="36">
        <f t="shared" si="8"/>
        <v>5155400</v>
      </c>
      <c r="L36" s="31"/>
      <c r="M36" s="37"/>
      <c r="N36" s="38">
        <f t="shared" si="3"/>
        <v>2062160</v>
      </c>
      <c r="O36" s="38">
        <f t="shared" si="4"/>
        <v>412432</v>
      </c>
      <c r="P36" s="38">
        <f t="shared" si="5"/>
        <v>77330.999999999985</v>
      </c>
      <c r="Q36" s="38">
        <f t="shared" si="6"/>
        <v>51554</v>
      </c>
      <c r="R36" s="36">
        <f>K36+M36+N36-O36-P36-Q36</f>
        <v>6676243</v>
      </c>
      <c r="S36" s="31"/>
    </row>
    <row r="37" spans="1:19" ht="20.100000000000001" customHeight="1" x14ac:dyDescent="0.2">
      <c r="A37" s="31"/>
      <c r="B37" s="39" t="s">
        <v>48</v>
      </c>
      <c r="C37" s="31"/>
      <c r="D37" s="42"/>
      <c r="E37" s="31"/>
      <c r="F37" s="31"/>
      <c r="G37" s="31"/>
      <c r="H37" s="31"/>
      <c r="I37" s="34"/>
      <c r="J37" s="35"/>
      <c r="K37" s="36"/>
      <c r="L37" s="31"/>
      <c r="M37" s="31"/>
      <c r="N37" s="38"/>
      <c r="O37" s="38"/>
      <c r="P37" s="38"/>
      <c r="Q37" s="38"/>
      <c r="R37" s="36"/>
      <c r="S37" s="31"/>
    </row>
    <row r="38" spans="1:19" ht="20.100000000000001" customHeight="1" x14ac:dyDescent="0.2">
      <c r="A38" s="31">
        <v>23</v>
      </c>
      <c r="B38" s="32" t="s">
        <v>49</v>
      </c>
      <c r="C38" s="31" t="s">
        <v>141</v>
      </c>
      <c r="D38" s="32">
        <v>4.6500000000000004</v>
      </c>
      <c r="E38" s="31">
        <v>0.2</v>
      </c>
      <c r="F38" s="31"/>
      <c r="G38" s="31"/>
      <c r="H38" s="31"/>
      <c r="I38" s="34"/>
      <c r="J38" s="35">
        <f>I38+E38+D38</f>
        <v>4.8500000000000005</v>
      </c>
      <c r="K38" s="36">
        <f t="shared" si="8"/>
        <v>7226500.0000000009</v>
      </c>
      <c r="L38" s="31"/>
      <c r="M38" s="31"/>
      <c r="N38" s="38">
        <f t="shared" si="3"/>
        <v>2890600.0000000005</v>
      </c>
      <c r="O38" s="38">
        <f t="shared" si="4"/>
        <v>578120.00000000012</v>
      </c>
      <c r="P38" s="38">
        <f t="shared" si="5"/>
        <v>108397.50000000001</v>
      </c>
      <c r="Q38" s="38">
        <f t="shared" si="6"/>
        <v>72265.000000000015</v>
      </c>
      <c r="R38" s="36">
        <f>K38+M38+N38-O38-P38-Q38</f>
        <v>9358317.5000000019</v>
      </c>
      <c r="S38" s="31"/>
    </row>
    <row r="39" spans="1:19" ht="20.100000000000001" customHeight="1" x14ac:dyDescent="0.2">
      <c r="A39" s="31">
        <v>24</v>
      </c>
      <c r="B39" s="32" t="s">
        <v>50</v>
      </c>
      <c r="C39" s="31"/>
      <c r="D39" s="32">
        <v>2.66</v>
      </c>
      <c r="E39" s="31"/>
      <c r="F39" s="31"/>
      <c r="G39" s="31"/>
      <c r="H39" s="31"/>
      <c r="I39" s="34"/>
      <c r="J39" s="35">
        <f>I39+E39+D39</f>
        <v>2.66</v>
      </c>
      <c r="K39" s="36">
        <f t="shared" si="8"/>
        <v>3963400</v>
      </c>
      <c r="L39" s="31"/>
      <c r="M39" s="31"/>
      <c r="N39" s="38">
        <f t="shared" si="3"/>
        <v>1585360</v>
      </c>
      <c r="O39" s="38">
        <f t="shared" si="4"/>
        <v>317072</v>
      </c>
      <c r="P39" s="38">
        <f t="shared" si="5"/>
        <v>59451</v>
      </c>
      <c r="Q39" s="38">
        <f t="shared" si="6"/>
        <v>39634</v>
      </c>
      <c r="R39" s="36">
        <f>K39+M39+N39-O39-P39-Q39</f>
        <v>5132603</v>
      </c>
      <c r="S39" s="31"/>
    </row>
    <row r="40" spans="1:19" ht="20.100000000000001" customHeight="1" x14ac:dyDescent="0.2">
      <c r="A40" s="31">
        <v>25</v>
      </c>
      <c r="B40" s="32" t="s">
        <v>47</v>
      </c>
      <c r="C40" s="31"/>
      <c r="D40" s="32">
        <v>2.66</v>
      </c>
      <c r="E40" s="31"/>
      <c r="F40" s="31"/>
      <c r="G40" s="31"/>
      <c r="H40" s="31"/>
      <c r="I40" s="34"/>
      <c r="J40" s="35">
        <f>I40+E40+D40</f>
        <v>2.66</v>
      </c>
      <c r="K40" s="36">
        <f t="shared" si="8"/>
        <v>3963400</v>
      </c>
      <c r="L40" s="31"/>
      <c r="M40" s="37">
        <v>149000</v>
      </c>
      <c r="N40" s="38">
        <f t="shared" si="3"/>
        <v>1585360</v>
      </c>
      <c r="O40" s="38">
        <f t="shared" si="4"/>
        <v>317072</v>
      </c>
      <c r="P40" s="38">
        <f t="shared" si="5"/>
        <v>59451</v>
      </c>
      <c r="Q40" s="38">
        <f t="shared" si="6"/>
        <v>39634</v>
      </c>
      <c r="R40" s="36">
        <f>K40+M40+N40-O40-P40-Q40</f>
        <v>5281603</v>
      </c>
      <c r="S40" s="31"/>
    </row>
    <row r="41" spans="1:19" ht="20.100000000000001" customHeight="1" x14ac:dyDescent="0.2">
      <c r="A41" s="31">
        <v>26</v>
      </c>
      <c r="B41" s="32" t="s">
        <v>52</v>
      </c>
      <c r="C41" s="31"/>
      <c r="D41" s="32">
        <v>2.66</v>
      </c>
      <c r="E41" s="31"/>
      <c r="F41" s="31"/>
      <c r="G41" s="31"/>
      <c r="H41" s="31"/>
      <c r="I41" s="34"/>
      <c r="J41" s="35">
        <f>I41+E41+D41</f>
        <v>2.66</v>
      </c>
      <c r="K41" s="36">
        <f t="shared" si="8"/>
        <v>3963400</v>
      </c>
      <c r="L41" s="31"/>
      <c r="M41" s="31"/>
      <c r="N41" s="38">
        <f t="shared" si="3"/>
        <v>1585360</v>
      </c>
      <c r="O41" s="38">
        <f t="shared" si="4"/>
        <v>317072</v>
      </c>
      <c r="P41" s="38">
        <f t="shared" si="5"/>
        <v>59451</v>
      </c>
      <c r="Q41" s="38">
        <f t="shared" si="6"/>
        <v>39634</v>
      </c>
      <c r="R41" s="36">
        <f>K41+M41+N41-O41-P41-Q41</f>
        <v>5132603</v>
      </c>
      <c r="S41" s="31"/>
    </row>
    <row r="42" spans="1:19" ht="20.100000000000001" customHeight="1" x14ac:dyDescent="0.2">
      <c r="A42" s="31"/>
      <c r="B42" s="39" t="s">
        <v>53</v>
      </c>
      <c r="C42" s="31"/>
      <c r="D42" s="32"/>
      <c r="E42" s="31"/>
      <c r="F42" s="31"/>
      <c r="G42" s="31"/>
      <c r="H42" s="31"/>
      <c r="I42" s="34"/>
      <c r="J42" s="35"/>
      <c r="K42" s="36"/>
      <c r="L42" s="31"/>
      <c r="M42" s="31"/>
      <c r="N42" s="38"/>
      <c r="O42" s="38"/>
      <c r="P42" s="38"/>
      <c r="Q42" s="38"/>
      <c r="R42" s="36"/>
      <c r="S42" s="31"/>
    </row>
    <row r="43" spans="1:19" ht="20.100000000000001" customHeight="1" x14ac:dyDescent="0.2">
      <c r="A43" s="31">
        <v>27</v>
      </c>
      <c r="B43" s="32" t="s">
        <v>31</v>
      </c>
      <c r="C43" s="31" t="s">
        <v>141</v>
      </c>
      <c r="D43" s="32">
        <v>3.66</v>
      </c>
      <c r="E43" s="31">
        <v>0.2</v>
      </c>
      <c r="F43" s="31"/>
      <c r="G43" s="31"/>
      <c r="H43" s="31"/>
      <c r="I43" s="34"/>
      <c r="J43" s="35">
        <f>I43+E43+D43</f>
        <v>3.8600000000000003</v>
      </c>
      <c r="K43" s="36">
        <f t="shared" ref="K43" si="13">J43*1490000</f>
        <v>5751400.0000000009</v>
      </c>
      <c r="L43" s="31"/>
      <c r="M43" s="31"/>
      <c r="N43" s="38">
        <f t="shared" si="3"/>
        <v>2300560.0000000005</v>
      </c>
      <c r="O43" s="38">
        <f t="shared" si="4"/>
        <v>460112.00000000006</v>
      </c>
      <c r="P43" s="38">
        <f t="shared" si="5"/>
        <v>86271</v>
      </c>
      <c r="Q43" s="38">
        <f t="shared" si="6"/>
        <v>57514.000000000007</v>
      </c>
      <c r="R43" s="36">
        <f>K43+M43+N43-O43-P43-Q43</f>
        <v>7448063.0000000019</v>
      </c>
      <c r="S43" s="31"/>
    </row>
    <row r="44" spans="1:19" ht="20.100000000000001" customHeight="1" x14ac:dyDescent="0.2">
      <c r="A44" s="31">
        <v>28</v>
      </c>
      <c r="B44" s="32" t="s">
        <v>54</v>
      </c>
      <c r="C44" s="31" t="s">
        <v>157</v>
      </c>
      <c r="D44" s="32">
        <v>4.0599999999999996</v>
      </c>
      <c r="E44" s="31">
        <v>0.15</v>
      </c>
      <c r="F44" s="31"/>
      <c r="G44" s="31"/>
      <c r="H44" s="33">
        <v>0.1</v>
      </c>
      <c r="I44" s="34">
        <f t="shared" si="0"/>
        <v>0.40599999999999997</v>
      </c>
      <c r="J44" s="35">
        <f>I44+E44+D44</f>
        <v>4.6159999999999997</v>
      </c>
      <c r="K44" s="36">
        <f t="shared" si="8"/>
        <v>6877839.9999999991</v>
      </c>
      <c r="L44" s="31"/>
      <c r="M44" s="31"/>
      <c r="N44" s="38">
        <f t="shared" si="3"/>
        <v>2751136</v>
      </c>
      <c r="O44" s="38">
        <f t="shared" si="4"/>
        <v>550227.19999999995</v>
      </c>
      <c r="P44" s="38">
        <f t="shared" si="5"/>
        <v>103167.59999999999</v>
      </c>
      <c r="Q44" s="38">
        <f t="shared" si="6"/>
        <v>68778.399999999994</v>
      </c>
      <c r="R44" s="36">
        <f>K44+M44+N44-O44-P44-Q44</f>
        <v>8906802.8000000007</v>
      </c>
      <c r="S44" s="31"/>
    </row>
    <row r="45" spans="1:19" ht="20.100000000000001" customHeight="1" x14ac:dyDescent="0.2">
      <c r="A45" s="31">
        <v>29</v>
      </c>
      <c r="B45" s="32" t="s">
        <v>56</v>
      </c>
      <c r="C45" s="31"/>
      <c r="D45" s="32">
        <v>2.46</v>
      </c>
      <c r="E45" s="31"/>
      <c r="F45" s="31"/>
      <c r="G45" s="31"/>
      <c r="H45" s="31"/>
      <c r="I45" s="34"/>
      <c r="J45" s="35">
        <f>I45+E45+D45</f>
        <v>2.46</v>
      </c>
      <c r="K45" s="36">
        <f t="shared" si="8"/>
        <v>3665400</v>
      </c>
      <c r="L45" s="31"/>
      <c r="M45" s="37"/>
      <c r="N45" s="38">
        <f t="shared" si="3"/>
        <v>1466160</v>
      </c>
      <c r="O45" s="38">
        <f t="shared" si="4"/>
        <v>293232</v>
      </c>
      <c r="P45" s="38">
        <f t="shared" si="5"/>
        <v>54980.999999999993</v>
      </c>
      <c r="Q45" s="38">
        <f t="shared" si="6"/>
        <v>36654</v>
      </c>
      <c r="R45" s="36">
        <f>K45+M45+N45-O45-P45-Q45</f>
        <v>4746693</v>
      </c>
      <c r="S45" s="31"/>
    </row>
    <row r="46" spans="1:19" ht="20.100000000000001" customHeight="1" x14ac:dyDescent="0.2">
      <c r="A46" s="31">
        <v>30</v>
      </c>
      <c r="B46" s="32" t="s">
        <v>57</v>
      </c>
      <c r="C46" s="31"/>
      <c r="D46" s="32">
        <v>2.86</v>
      </c>
      <c r="E46" s="31"/>
      <c r="F46" s="31"/>
      <c r="G46" s="31"/>
      <c r="H46" s="31"/>
      <c r="I46" s="34"/>
      <c r="J46" s="35">
        <f>I46+E46+D46</f>
        <v>2.86</v>
      </c>
      <c r="K46" s="36">
        <f t="shared" si="8"/>
        <v>4261400</v>
      </c>
      <c r="L46" s="31"/>
      <c r="M46" s="37">
        <v>149000</v>
      </c>
      <c r="N46" s="38">
        <f t="shared" si="3"/>
        <v>1704560</v>
      </c>
      <c r="O46" s="38">
        <f t="shared" si="4"/>
        <v>340912</v>
      </c>
      <c r="P46" s="38">
        <f t="shared" si="5"/>
        <v>63920.999999999993</v>
      </c>
      <c r="Q46" s="38">
        <f t="shared" si="6"/>
        <v>42614</v>
      </c>
      <c r="R46" s="36">
        <f>K46+M46+N46-O46-P46-Q46</f>
        <v>5667513</v>
      </c>
      <c r="S46" s="31"/>
    </row>
    <row r="47" spans="1:19" ht="20.100000000000001" customHeight="1" x14ac:dyDescent="0.2">
      <c r="A47" s="31"/>
      <c r="B47" s="39" t="s">
        <v>59</v>
      </c>
      <c r="C47" s="31"/>
      <c r="D47" s="32"/>
      <c r="E47" s="31"/>
      <c r="F47" s="31"/>
      <c r="G47" s="31"/>
      <c r="H47" s="31"/>
      <c r="I47" s="34"/>
      <c r="J47" s="35"/>
      <c r="K47" s="36"/>
      <c r="L47" s="31"/>
      <c r="M47" s="31"/>
      <c r="N47" s="38"/>
      <c r="O47" s="38"/>
      <c r="P47" s="38"/>
      <c r="Q47" s="38"/>
      <c r="R47" s="36"/>
      <c r="S47" s="31"/>
    </row>
    <row r="48" spans="1:19" ht="20.100000000000001" customHeight="1" x14ac:dyDescent="0.2">
      <c r="A48" s="31">
        <v>31</v>
      </c>
      <c r="B48" s="32" t="s">
        <v>60</v>
      </c>
      <c r="C48" s="31" t="s">
        <v>141</v>
      </c>
      <c r="D48" s="32">
        <v>4.0599999999999996</v>
      </c>
      <c r="E48" s="31">
        <v>0.2</v>
      </c>
      <c r="F48" s="31"/>
      <c r="G48" s="31"/>
      <c r="H48" s="33">
        <v>0.08</v>
      </c>
      <c r="I48" s="34">
        <f t="shared" si="0"/>
        <v>0.32479999999999998</v>
      </c>
      <c r="J48" s="35">
        <f>I48+E48+D48</f>
        <v>4.5847999999999995</v>
      </c>
      <c r="K48" s="36">
        <f t="shared" si="8"/>
        <v>6831351.9999999991</v>
      </c>
      <c r="L48" s="31"/>
      <c r="M48" s="31"/>
      <c r="N48" s="38">
        <f t="shared" si="3"/>
        <v>2732540.8</v>
      </c>
      <c r="O48" s="38">
        <f t="shared" si="4"/>
        <v>546508.15999999992</v>
      </c>
      <c r="P48" s="38">
        <f t="shared" si="5"/>
        <v>102470.27999999998</v>
      </c>
      <c r="Q48" s="38">
        <f t="shared" si="6"/>
        <v>68313.51999999999</v>
      </c>
      <c r="R48" s="36">
        <f>K48+M48+N48-O48-P48-Q48</f>
        <v>8846600.8399999999</v>
      </c>
      <c r="S48" s="31"/>
    </row>
    <row r="49" spans="1:19" ht="20.100000000000001" customHeight="1" x14ac:dyDescent="0.2">
      <c r="A49" s="31">
        <v>32</v>
      </c>
      <c r="B49" s="32" t="s">
        <v>61</v>
      </c>
      <c r="C49" s="43"/>
      <c r="D49" s="32">
        <v>4.0599999999999996</v>
      </c>
      <c r="E49" s="44"/>
      <c r="F49" s="45"/>
      <c r="G49" s="45"/>
      <c r="H49" s="33">
        <v>0.08</v>
      </c>
      <c r="I49" s="34">
        <f t="shared" si="0"/>
        <v>0.32479999999999998</v>
      </c>
      <c r="J49" s="35">
        <f>I49+E49+D49</f>
        <v>4.3847999999999994</v>
      </c>
      <c r="K49" s="36">
        <f t="shared" si="8"/>
        <v>6533351.9999999991</v>
      </c>
      <c r="L49" s="37"/>
      <c r="M49" s="37"/>
      <c r="N49" s="38">
        <f t="shared" si="3"/>
        <v>2613340.7999999998</v>
      </c>
      <c r="O49" s="38">
        <f t="shared" si="4"/>
        <v>522668.15999999992</v>
      </c>
      <c r="P49" s="38">
        <f t="shared" si="5"/>
        <v>98000.27999999997</v>
      </c>
      <c r="Q49" s="38">
        <f t="shared" si="6"/>
        <v>65333.51999999999</v>
      </c>
      <c r="R49" s="36">
        <f>K49+M49+N49-O49-P49-Q49</f>
        <v>8460690.8399999999</v>
      </c>
      <c r="S49" s="46"/>
    </row>
    <row r="50" spans="1:19" ht="20.100000000000001" customHeight="1" x14ac:dyDescent="0.2">
      <c r="A50" s="31">
        <v>33</v>
      </c>
      <c r="B50" s="32" t="s">
        <v>76</v>
      </c>
      <c r="C50" s="43"/>
      <c r="D50" s="32">
        <v>2.86</v>
      </c>
      <c r="E50" s="44"/>
      <c r="F50" s="45"/>
      <c r="G50" s="45"/>
      <c r="H50" s="47"/>
      <c r="I50" s="34"/>
      <c r="J50" s="35">
        <f>I50+E50+D50</f>
        <v>2.86</v>
      </c>
      <c r="K50" s="36">
        <f>J50*1490000</f>
        <v>4261400</v>
      </c>
      <c r="L50" s="37"/>
      <c r="M50" s="37"/>
      <c r="N50" s="38">
        <f>(D50+E50+I50+G50)*1490000*40%</f>
        <v>1704560</v>
      </c>
      <c r="O50" s="38">
        <f>(D50+E50+I50+G50)*1490000*8%</f>
        <v>340912</v>
      </c>
      <c r="P50" s="38">
        <f>(D50+E50+I50+G50)*1.5%*1490000</f>
        <v>63920.999999999993</v>
      </c>
      <c r="Q50" s="38">
        <f>(D50+E50+I50+G50)*1490000*1%</f>
        <v>42614</v>
      </c>
      <c r="R50" s="36">
        <f>K50+M50+N50-O50-P50-Q50</f>
        <v>5518513</v>
      </c>
      <c r="S50" s="46"/>
    </row>
    <row r="51" spans="1:19" ht="20.100000000000001" customHeight="1" x14ac:dyDescent="0.2">
      <c r="A51" s="31">
        <v>34</v>
      </c>
      <c r="B51" s="32" t="s">
        <v>62</v>
      </c>
      <c r="C51" s="43"/>
      <c r="D51" s="32">
        <v>3.96</v>
      </c>
      <c r="E51" s="44"/>
      <c r="F51" s="45"/>
      <c r="G51" s="45"/>
      <c r="H51" s="47"/>
      <c r="I51" s="34"/>
      <c r="J51" s="35">
        <f>I51+E51+D51</f>
        <v>3.96</v>
      </c>
      <c r="K51" s="36">
        <f t="shared" si="8"/>
        <v>5900400</v>
      </c>
      <c r="L51" s="37"/>
      <c r="M51" s="37">
        <v>149000</v>
      </c>
      <c r="N51" s="38">
        <f t="shared" si="3"/>
        <v>2360160</v>
      </c>
      <c r="O51" s="38">
        <f t="shared" si="4"/>
        <v>472032</v>
      </c>
      <c r="P51" s="38">
        <f t="shared" si="5"/>
        <v>88505.999999999985</v>
      </c>
      <c r="Q51" s="38">
        <f t="shared" si="6"/>
        <v>59004</v>
      </c>
      <c r="R51" s="36">
        <f>K51+M51+N51-O51-P51-Q51</f>
        <v>7790018</v>
      </c>
      <c r="S51" s="46"/>
    </row>
    <row r="52" spans="1:19" ht="20.100000000000001" customHeight="1" x14ac:dyDescent="0.2">
      <c r="A52" s="31"/>
      <c r="B52" s="39" t="s">
        <v>148</v>
      </c>
      <c r="C52" s="43"/>
      <c r="D52" s="32"/>
      <c r="E52" s="44"/>
      <c r="F52" s="45"/>
      <c r="G52" s="45"/>
      <c r="H52" s="47"/>
      <c r="I52" s="34"/>
      <c r="J52" s="35"/>
      <c r="K52" s="36"/>
      <c r="L52" s="37"/>
      <c r="M52" s="37"/>
      <c r="N52" s="38"/>
      <c r="O52" s="38"/>
      <c r="P52" s="38"/>
      <c r="Q52" s="38"/>
      <c r="R52" s="36"/>
      <c r="S52" s="46"/>
    </row>
    <row r="53" spans="1:19" ht="20.100000000000001" customHeight="1" x14ac:dyDescent="0.2">
      <c r="A53" s="31">
        <v>35</v>
      </c>
      <c r="B53" s="32" t="s">
        <v>73</v>
      </c>
      <c r="C53" s="31" t="s">
        <v>141</v>
      </c>
      <c r="D53" s="32">
        <v>4.6500000000000004</v>
      </c>
      <c r="E53" s="31">
        <v>0.2</v>
      </c>
      <c r="F53" s="45"/>
      <c r="G53" s="45"/>
      <c r="H53" s="47"/>
      <c r="I53" s="34"/>
      <c r="J53" s="35">
        <f t="shared" ref="J53:J58" si="14">I53+E53+D53</f>
        <v>4.8500000000000005</v>
      </c>
      <c r="K53" s="36">
        <f>J53*1490000</f>
        <v>7226500.0000000009</v>
      </c>
      <c r="L53" s="37"/>
      <c r="M53" s="37"/>
      <c r="N53" s="38">
        <f t="shared" si="3"/>
        <v>2890600.0000000005</v>
      </c>
      <c r="O53" s="38">
        <f t="shared" si="4"/>
        <v>578120.00000000012</v>
      </c>
      <c r="P53" s="38">
        <f t="shared" si="5"/>
        <v>108397.50000000001</v>
      </c>
      <c r="Q53" s="38">
        <f t="shared" si="6"/>
        <v>72265.000000000015</v>
      </c>
      <c r="R53" s="36">
        <f t="shared" ref="R53:R58" si="15">K53+M53+N53-O53-P53-Q53</f>
        <v>9358317.5000000019</v>
      </c>
      <c r="S53" s="46"/>
    </row>
    <row r="54" spans="1:19" ht="20.100000000000001" customHeight="1" x14ac:dyDescent="0.2">
      <c r="A54" s="31">
        <v>36</v>
      </c>
      <c r="B54" s="32" t="s">
        <v>65</v>
      </c>
      <c r="C54" s="31" t="s">
        <v>150</v>
      </c>
      <c r="D54" s="32">
        <v>4.9800000000000004</v>
      </c>
      <c r="E54" s="31">
        <v>0.15</v>
      </c>
      <c r="F54" s="45"/>
      <c r="G54" s="45"/>
      <c r="H54" s="47"/>
      <c r="I54" s="34"/>
      <c r="J54" s="35">
        <f t="shared" si="14"/>
        <v>5.1300000000000008</v>
      </c>
      <c r="K54" s="36">
        <f t="shared" si="8"/>
        <v>7643700.0000000009</v>
      </c>
      <c r="L54" s="37"/>
      <c r="M54" s="37"/>
      <c r="N54" s="38">
        <f t="shared" si="3"/>
        <v>3057480.0000000005</v>
      </c>
      <c r="O54" s="38">
        <f t="shared" si="4"/>
        <v>611496.00000000012</v>
      </c>
      <c r="P54" s="38">
        <f t="shared" si="5"/>
        <v>114655.5</v>
      </c>
      <c r="Q54" s="38">
        <f t="shared" si="6"/>
        <v>76437.000000000015</v>
      </c>
      <c r="R54" s="36">
        <f t="shared" si="15"/>
        <v>9898591.5000000019</v>
      </c>
      <c r="S54" s="46"/>
    </row>
    <row r="55" spans="1:19" ht="20.100000000000001" customHeight="1" x14ac:dyDescent="0.2">
      <c r="A55" s="31">
        <v>37</v>
      </c>
      <c r="B55" s="32" t="s">
        <v>66</v>
      </c>
      <c r="C55" s="43"/>
      <c r="D55" s="32">
        <v>2.46</v>
      </c>
      <c r="E55" s="44"/>
      <c r="F55" s="45"/>
      <c r="G55" s="45"/>
      <c r="H55" s="47"/>
      <c r="I55" s="34"/>
      <c r="J55" s="35">
        <f t="shared" si="14"/>
        <v>2.46</v>
      </c>
      <c r="K55" s="36">
        <f t="shared" si="8"/>
        <v>3665400</v>
      </c>
      <c r="L55" s="37"/>
      <c r="M55" s="37"/>
      <c r="N55" s="38">
        <f t="shared" si="3"/>
        <v>1466160</v>
      </c>
      <c r="O55" s="38">
        <f t="shared" si="4"/>
        <v>293232</v>
      </c>
      <c r="P55" s="38">
        <f t="shared" si="5"/>
        <v>54980.999999999993</v>
      </c>
      <c r="Q55" s="38">
        <f t="shared" si="6"/>
        <v>36654</v>
      </c>
      <c r="R55" s="36">
        <f t="shared" si="15"/>
        <v>4746693</v>
      </c>
      <c r="S55" s="46"/>
    </row>
    <row r="56" spans="1:19" ht="20.100000000000001" customHeight="1" x14ac:dyDescent="0.2">
      <c r="A56" s="31">
        <v>38</v>
      </c>
      <c r="B56" s="32" t="s">
        <v>67</v>
      </c>
      <c r="C56" s="43"/>
      <c r="D56" s="32">
        <v>4.0599999999999996</v>
      </c>
      <c r="E56" s="44"/>
      <c r="F56" s="45"/>
      <c r="G56" s="45"/>
      <c r="H56" s="48">
        <v>7.0000000000000007E-2</v>
      </c>
      <c r="I56" s="34">
        <f t="shared" si="0"/>
        <v>0.28420000000000001</v>
      </c>
      <c r="J56" s="35">
        <f t="shared" si="14"/>
        <v>4.3441999999999998</v>
      </c>
      <c r="K56" s="36">
        <f t="shared" si="8"/>
        <v>6472858</v>
      </c>
      <c r="L56" s="37"/>
      <c r="M56" s="37"/>
      <c r="N56" s="38">
        <f t="shared" si="3"/>
        <v>2589143.2000000002</v>
      </c>
      <c r="O56" s="38">
        <f t="shared" si="4"/>
        <v>517828.64</v>
      </c>
      <c r="P56" s="38">
        <f t="shared" si="5"/>
        <v>97092.87</v>
      </c>
      <c r="Q56" s="38">
        <f t="shared" si="6"/>
        <v>64728.58</v>
      </c>
      <c r="R56" s="36">
        <f t="shared" si="15"/>
        <v>8382351.1099999994</v>
      </c>
      <c r="S56" s="46"/>
    </row>
    <row r="57" spans="1:19" ht="20.100000000000001" customHeight="1" x14ac:dyDescent="0.2">
      <c r="A57" s="31">
        <v>39</v>
      </c>
      <c r="B57" s="32" t="s">
        <v>68</v>
      </c>
      <c r="C57" s="43"/>
      <c r="D57" s="32">
        <v>3.86</v>
      </c>
      <c r="E57" s="44"/>
      <c r="F57" s="45"/>
      <c r="G57" s="45"/>
      <c r="H57" s="47"/>
      <c r="I57" s="34"/>
      <c r="J57" s="35">
        <f t="shared" si="14"/>
        <v>3.86</v>
      </c>
      <c r="K57" s="36">
        <f t="shared" si="8"/>
        <v>5751400</v>
      </c>
      <c r="L57" s="37"/>
      <c r="M57" s="37"/>
      <c r="N57" s="38">
        <f t="shared" si="3"/>
        <v>2300560</v>
      </c>
      <c r="O57" s="38">
        <f t="shared" si="4"/>
        <v>460112</v>
      </c>
      <c r="P57" s="38">
        <f t="shared" si="5"/>
        <v>86270.999999999985</v>
      </c>
      <c r="Q57" s="38">
        <f t="shared" si="6"/>
        <v>57514</v>
      </c>
      <c r="R57" s="36">
        <f t="shared" si="15"/>
        <v>7448063</v>
      </c>
      <c r="S57" s="46"/>
    </row>
    <row r="58" spans="1:19" ht="20.100000000000001" customHeight="1" x14ac:dyDescent="0.2">
      <c r="A58" s="31">
        <v>40</v>
      </c>
      <c r="B58" s="32" t="s">
        <v>74</v>
      </c>
      <c r="C58" s="43"/>
      <c r="D58" s="32">
        <v>4.0599999999999996</v>
      </c>
      <c r="E58" s="44"/>
      <c r="F58" s="45"/>
      <c r="G58" s="45"/>
      <c r="H58" s="47"/>
      <c r="I58" s="34"/>
      <c r="J58" s="35">
        <f t="shared" si="14"/>
        <v>4.0599999999999996</v>
      </c>
      <c r="K58" s="36">
        <f>J58*1490000</f>
        <v>6049399.9999999991</v>
      </c>
      <c r="L58" s="37"/>
      <c r="M58" s="37">
        <v>149000</v>
      </c>
      <c r="N58" s="38">
        <f t="shared" si="3"/>
        <v>2419759.9999999995</v>
      </c>
      <c r="O58" s="38">
        <f t="shared" si="4"/>
        <v>483951.99999999994</v>
      </c>
      <c r="P58" s="38">
        <f t="shared" si="5"/>
        <v>90740.999999999985</v>
      </c>
      <c r="Q58" s="38">
        <f t="shared" si="6"/>
        <v>60493.999999999993</v>
      </c>
      <c r="R58" s="36">
        <f t="shared" si="15"/>
        <v>7982972.9999999981</v>
      </c>
      <c r="S58" s="46"/>
    </row>
    <row r="59" spans="1:19" ht="20.100000000000001" customHeight="1" x14ac:dyDescent="0.2">
      <c r="A59" s="31"/>
      <c r="B59" s="39" t="s">
        <v>69</v>
      </c>
      <c r="C59" s="43"/>
      <c r="D59" s="32"/>
      <c r="E59" s="44"/>
      <c r="F59" s="45"/>
      <c r="G59" s="45"/>
      <c r="H59" s="49"/>
      <c r="I59" s="34"/>
      <c r="J59" s="35"/>
      <c r="K59" s="36"/>
      <c r="L59" s="37"/>
      <c r="M59" s="37"/>
      <c r="N59" s="38"/>
      <c r="O59" s="38"/>
      <c r="P59" s="38"/>
      <c r="Q59" s="38"/>
      <c r="R59" s="36"/>
      <c r="S59" s="46"/>
    </row>
    <row r="60" spans="1:19" ht="20.100000000000001" customHeight="1" x14ac:dyDescent="0.2">
      <c r="A60" s="31">
        <v>41</v>
      </c>
      <c r="B60" s="32" t="s">
        <v>70</v>
      </c>
      <c r="C60" s="31"/>
      <c r="D60" s="32">
        <v>4.0599999999999996</v>
      </c>
      <c r="E60" s="44"/>
      <c r="F60" s="45"/>
      <c r="G60" s="50" t="s">
        <v>154</v>
      </c>
      <c r="H60" s="49">
        <v>0.09</v>
      </c>
      <c r="I60" s="34">
        <f t="shared" si="0"/>
        <v>0.36539999999999995</v>
      </c>
      <c r="J60" s="35">
        <f>I60+E60+D60+G60</f>
        <v>4.9453999999999994</v>
      </c>
      <c r="K60" s="36">
        <f t="shared" si="8"/>
        <v>7368645.9999999991</v>
      </c>
      <c r="L60" s="37"/>
      <c r="M60" s="37"/>
      <c r="N60" s="38">
        <f t="shared" si="3"/>
        <v>2947458.4</v>
      </c>
      <c r="O60" s="38">
        <f t="shared" si="4"/>
        <v>589491.67999999993</v>
      </c>
      <c r="P60" s="38">
        <f t="shared" si="5"/>
        <v>110529.68999999997</v>
      </c>
      <c r="Q60" s="38">
        <f t="shared" si="6"/>
        <v>73686.459999999992</v>
      </c>
      <c r="R60" s="36">
        <f>K60+M60+N60-O60-P60-Q60</f>
        <v>9542396.5699999984</v>
      </c>
      <c r="S60" s="46"/>
    </row>
    <row r="61" spans="1:19" ht="20.100000000000001" customHeight="1" x14ac:dyDescent="0.2">
      <c r="A61" s="31">
        <v>42</v>
      </c>
      <c r="B61" s="32" t="s">
        <v>71</v>
      </c>
      <c r="C61" s="31" t="s">
        <v>141</v>
      </c>
      <c r="D61" s="32">
        <v>4.0599999999999996</v>
      </c>
      <c r="E61" s="31">
        <v>0.2</v>
      </c>
      <c r="F61" s="45"/>
      <c r="G61" s="50" t="s">
        <v>155</v>
      </c>
      <c r="H61" s="49">
        <v>0.09</v>
      </c>
      <c r="I61" s="34">
        <f t="shared" si="0"/>
        <v>0.36539999999999995</v>
      </c>
      <c r="J61" s="35">
        <f>I61+E61+D61+G61</f>
        <v>5.4553999999999991</v>
      </c>
      <c r="K61" s="36">
        <f t="shared" si="8"/>
        <v>8128545.9999999991</v>
      </c>
      <c r="L61" s="37"/>
      <c r="M61" s="37"/>
      <c r="N61" s="38">
        <f t="shared" si="3"/>
        <v>3251418.4000000004</v>
      </c>
      <c r="O61" s="38">
        <f t="shared" si="4"/>
        <v>650283.68000000005</v>
      </c>
      <c r="P61" s="38">
        <f t="shared" si="5"/>
        <v>121928.19</v>
      </c>
      <c r="Q61" s="38">
        <f t="shared" si="6"/>
        <v>81285.460000000006</v>
      </c>
      <c r="R61" s="36">
        <f>K61+M61+N61-O61-P61-Q61</f>
        <v>10526467.069999998</v>
      </c>
      <c r="S61" s="46"/>
    </row>
    <row r="62" spans="1:19" ht="20.100000000000001" customHeight="1" x14ac:dyDescent="0.2">
      <c r="A62" s="31">
        <v>43</v>
      </c>
      <c r="B62" s="32" t="s">
        <v>75</v>
      </c>
      <c r="C62" s="43"/>
      <c r="D62" s="32">
        <v>2.46</v>
      </c>
      <c r="E62" s="44"/>
      <c r="F62" s="45"/>
      <c r="G62" s="45"/>
      <c r="H62" s="47"/>
      <c r="I62" s="34"/>
      <c r="J62" s="35">
        <f>I62+E62+D62</f>
        <v>2.46</v>
      </c>
      <c r="K62" s="36">
        <f>J62*1490000</f>
        <v>3665400</v>
      </c>
      <c r="L62" s="37"/>
      <c r="M62" s="37"/>
      <c r="N62" s="38"/>
      <c r="O62" s="38">
        <f t="shared" si="4"/>
        <v>293232</v>
      </c>
      <c r="P62" s="38">
        <f t="shared" si="5"/>
        <v>54980.999999999993</v>
      </c>
      <c r="Q62" s="38">
        <f t="shared" si="6"/>
        <v>36654</v>
      </c>
      <c r="R62" s="36">
        <f>K62+M62+N62-O62-P62-Q62</f>
        <v>3280533</v>
      </c>
      <c r="S62" s="46" t="s">
        <v>166</v>
      </c>
    </row>
    <row r="63" spans="1:19" ht="20.100000000000001" customHeight="1" x14ac:dyDescent="0.2">
      <c r="A63" s="31">
        <v>44</v>
      </c>
      <c r="B63" s="32" t="s">
        <v>72</v>
      </c>
      <c r="C63" s="43"/>
      <c r="D63" s="32">
        <v>4.58</v>
      </c>
      <c r="E63" s="44"/>
      <c r="F63" s="45"/>
      <c r="G63" s="45"/>
      <c r="H63" s="51"/>
      <c r="I63" s="34"/>
      <c r="J63" s="35">
        <f>I63+E63+D63</f>
        <v>4.58</v>
      </c>
      <c r="K63" s="36">
        <f t="shared" si="8"/>
        <v>6824200</v>
      </c>
      <c r="L63" s="37"/>
      <c r="M63" s="37">
        <v>149000</v>
      </c>
      <c r="N63" s="38">
        <f t="shared" si="3"/>
        <v>2729680</v>
      </c>
      <c r="O63" s="38">
        <f t="shared" si="4"/>
        <v>545936</v>
      </c>
      <c r="P63" s="38">
        <f t="shared" si="5"/>
        <v>102363</v>
      </c>
      <c r="Q63" s="38">
        <f t="shared" si="6"/>
        <v>68242</v>
      </c>
      <c r="R63" s="36">
        <f>K63+M63+N63-O63-P63-Q63</f>
        <v>8986339</v>
      </c>
      <c r="S63" s="46"/>
    </row>
    <row r="64" spans="1:19" ht="20.100000000000001" customHeight="1" x14ac:dyDescent="0.2">
      <c r="A64" s="31"/>
      <c r="B64" s="39" t="s">
        <v>77</v>
      </c>
      <c r="C64" s="43"/>
      <c r="D64" s="32"/>
      <c r="E64" s="44"/>
      <c r="F64" s="45"/>
      <c r="G64" s="45"/>
      <c r="H64" s="47"/>
      <c r="I64" s="34"/>
      <c r="J64" s="35"/>
      <c r="K64" s="36"/>
      <c r="L64" s="37"/>
      <c r="M64" s="37"/>
      <c r="N64" s="38"/>
      <c r="O64" s="38"/>
      <c r="P64" s="38"/>
      <c r="Q64" s="38"/>
      <c r="R64" s="36"/>
      <c r="S64" s="46"/>
    </row>
    <row r="65" spans="1:19" ht="20.100000000000001" customHeight="1" x14ac:dyDescent="0.2">
      <c r="A65" s="31">
        <v>45</v>
      </c>
      <c r="B65" s="32" t="s">
        <v>78</v>
      </c>
      <c r="C65" s="31" t="s">
        <v>141</v>
      </c>
      <c r="D65" s="32">
        <v>4.0599999999999996</v>
      </c>
      <c r="E65" s="31">
        <v>0.2</v>
      </c>
      <c r="F65" s="45"/>
      <c r="G65" s="45"/>
      <c r="H65" s="49">
        <v>7.0000000000000007E-2</v>
      </c>
      <c r="I65" s="34">
        <f t="shared" si="0"/>
        <v>0.28420000000000001</v>
      </c>
      <c r="J65" s="35">
        <f t="shared" ref="J65:J73" si="16">I65+E65+D65</f>
        <v>4.5442</v>
      </c>
      <c r="K65" s="36">
        <f t="shared" si="8"/>
        <v>6770858</v>
      </c>
      <c r="L65" s="37"/>
      <c r="M65" s="36"/>
      <c r="N65" s="38">
        <f t="shared" si="3"/>
        <v>2708343.2</v>
      </c>
      <c r="O65" s="38">
        <f t="shared" si="4"/>
        <v>541668.64</v>
      </c>
      <c r="P65" s="38">
        <f t="shared" si="5"/>
        <v>101562.87</v>
      </c>
      <c r="Q65" s="38">
        <f t="shared" si="6"/>
        <v>67708.58</v>
      </c>
      <c r="R65" s="36">
        <f>K65+M65+N65-O65-P65-Q65</f>
        <v>8768261.1099999994</v>
      </c>
      <c r="S65" s="46"/>
    </row>
    <row r="66" spans="1:19" ht="20.100000000000001" customHeight="1" x14ac:dyDescent="0.2">
      <c r="A66" s="31">
        <v>46</v>
      </c>
      <c r="B66" s="32" t="s">
        <v>80</v>
      </c>
      <c r="C66" s="43"/>
      <c r="D66" s="32">
        <v>3.96</v>
      </c>
      <c r="E66" s="44"/>
      <c r="F66" s="45"/>
      <c r="G66" s="45"/>
      <c r="H66" s="49"/>
      <c r="I66" s="34"/>
      <c r="J66" s="35">
        <f t="shared" si="16"/>
        <v>3.96</v>
      </c>
      <c r="K66" s="36">
        <f t="shared" si="8"/>
        <v>5900400</v>
      </c>
      <c r="L66" s="37"/>
      <c r="M66" s="37">
        <v>149000</v>
      </c>
      <c r="N66" s="38">
        <f t="shared" si="3"/>
        <v>2360160</v>
      </c>
      <c r="O66" s="38">
        <f t="shared" si="4"/>
        <v>472032</v>
      </c>
      <c r="P66" s="38">
        <f t="shared" si="5"/>
        <v>88505.999999999985</v>
      </c>
      <c r="Q66" s="38">
        <f t="shared" si="6"/>
        <v>59004</v>
      </c>
      <c r="R66" s="36">
        <f>K66+M66+N66-O66-P66-Q66</f>
        <v>7790018</v>
      </c>
      <c r="S66" s="46"/>
    </row>
    <row r="67" spans="1:19" ht="20.100000000000001" customHeight="1" x14ac:dyDescent="0.2">
      <c r="A67" s="31">
        <v>47</v>
      </c>
      <c r="B67" s="32" t="s">
        <v>56</v>
      </c>
      <c r="C67" s="43"/>
      <c r="D67" s="32">
        <v>2.1</v>
      </c>
      <c r="E67" s="44"/>
      <c r="F67" s="45"/>
      <c r="G67" s="45"/>
      <c r="H67" s="49"/>
      <c r="I67" s="34"/>
      <c r="J67" s="35">
        <f t="shared" si="16"/>
        <v>2.1</v>
      </c>
      <c r="K67" s="36">
        <f t="shared" si="8"/>
        <v>3129000</v>
      </c>
      <c r="L67" s="37"/>
      <c r="M67" s="37"/>
      <c r="N67" s="38">
        <f t="shared" si="3"/>
        <v>1251600</v>
      </c>
      <c r="O67" s="38">
        <f t="shared" si="4"/>
        <v>250320</v>
      </c>
      <c r="P67" s="38">
        <f t="shared" si="5"/>
        <v>46935</v>
      </c>
      <c r="Q67" s="38">
        <f t="shared" si="6"/>
        <v>31290</v>
      </c>
      <c r="R67" s="36">
        <f>K67+M67+N67-O67-P67-Q67</f>
        <v>4052055</v>
      </c>
      <c r="S67" s="46"/>
    </row>
    <row r="68" spans="1:19" ht="20.100000000000001" customHeight="1" x14ac:dyDescent="0.2">
      <c r="A68" s="31">
        <v>48</v>
      </c>
      <c r="B68" s="32" t="s">
        <v>81</v>
      </c>
      <c r="C68" s="43"/>
      <c r="D68" s="32">
        <v>3.06</v>
      </c>
      <c r="E68" s="44"/>
      <c r="F68" s="45"/>
      <c r="G68" s="45"/>
      <c r="H68" s="47"/>
      <c r="I68" s="34"/>
      <c r="J68" s="35">
        <f t="shared" si="16"/>
        <v>3.06</v>
      </c>
      <c r="K68" s="36">
        <f t="shared" si="8"/>
        <v>4559400</v>
      </c>
      <c r="L68" s="37"/>
      <c r="M68" s="37"/>
      <c r="N68" s="38">
        <f t="shared" si="3"/>
        <v>1823760</v>
      </c>
      <c r="O68" s="38">
        <f t="shared" si="4"/>
        <v>364752</v>
      </c>
      <c r="P68" s="38">
        <f t="shared" si="5"/>
        <v>68391</v>
      </c>
      <c r="Q68" s="38">
        <f t="shared" si="6"/>
        <v>45594</v>
      </c>
      <c r="R68" s="36">
        <f>K68+M68+N68-O68-P68-Q68</f>
        <v>5904423</v>
      </c>
      <c r="S68" s="46"/>
    </row>
    <row r="69" spans="1:19" ht="20.100000000000001" customHeight="1" x14ac:dyDescent="0.2">
      <c r="A69" s="31"/>
      <c r="B69" s="39" t="s">
        <v>82</v>
      </c>
      <c r="C69" s="43"/>
      <c r="D69" s="32"/>
      <c r="E69" s="44"/>
      <c r="F69" s="45"/>
      <c r="G69" s="45"/>
      <c r="H69" s="47"/>
      <c r="I69" s="34"/>
      <c r="J69" s="35"/>
      <c r="K69" s="36"/>
      <c r="L69" s="37"/>
      <c r="M69" s="37"/>
      <c r="N69" s="38"/>
      <c r="O69" s="38"/>
      <c r="P69" s="38"/>
      <c r="Q69" s="38"/>
      <c r="R69" s="36"/>
      <c r="S69" s="46"/>
    </row>
    <row r="70" spans="1:19" ht="20.100000000000001" customHeight="1" x14ac:dyDescent="0.2">
      <c r="A70" s="31">
        <v>49</v>
      </c>
      <c r="B70" s="32" t="s">
        <v>83</v>
      </c>
      <c r="C70" s="31" t="s">
        <v>141</v>
      </c>
      <c r="D70" s="32">
        <v>4.6500000000000004</v>
      </c>
      <c r="E70" s="31">
        <v>0.2</v>
      </c>
      <c r="F70" s="45"/>
      <c r="G70" s="45"/>
      <c r="H70" s="47"/>
      <c r="I70" s="34"/>
      <c r="J70" s="35">
        <f t="shared" si="16"/>
        <v>4.8500000000000005</v>
      </c>
      <c r="K70" s="36">
        <f t="shared" si="8"/>
        <v>7226500.0000000009</v>
      </c>
      <c r="L70" s="37"/>
      <c r="M70" s="36"/>
      <c r="N70" s="38">
        <f t="shared" si="3"/>
        <v>2890600.0000000005</v>
      </c>
      <c r="O70" s="38">
        <f t="shared" si="4"/>
        <v>578120.00000000012</v>
      </c>
      <c r="P70" s="38">
        <f t="shared" si="5"/>
        <v>108397.50000000001</v>
      </c>
      <c r="Q70" s="38">
        <f t="shared" si="6"/>
        <v>72265.000000000015</v>
      </c>
      <c r="R70" s="36">
        <f>K70+M70+N70-O70-P70-Q70</f>
        <v>9358317.5000000019</v>
      </c>
      <c r="S70" s="46"/>
    </row>
    <row r="71" spans="1:19" ht="20.100000000000001" customHeight="1" x14ac:dyDescent="0.2">
      <c r="A71" s="31">
        <v>50</v>
      </c>
      <c r="B71" s="32" t="s">
        <v>167</v>
      </c>
      <c r="C71" s="31"/>
      <c r="D71" s="32">
        <v>1.581</v>
      </c>
      <c r="E71" s="31"/>
      <c r="F71" s="45"/>
      <c r="G71" s="45"/>
      <c r="H71" s="47"/>
      <c r="I71" s="34"/>
      <c r="J71" s="35">
        <f>D71</f>
        <v>1.581</v>
      </c>
      <c r="K71" s="36">
        <f t="shared" si="8"/>
        <v>2355690</v>
      </c>
      <c r="L71" s="37"/>
      <c r="M71" s="36"/>
      <c r="N71" s="38">
        <f t="shared" si="3"/>
        <v>942276</v>
      </c>
      <c r="O71" s="38">
        <f t="shared" si="4"/>
        <v>188455.2</v>
      </c>
      <c r="P71" s="38">
        <f t="shared" si="5"/>
        <v>35335.35</v>
      </c>
      <c r="Q71" s="38">
        <f t="shared" si="6"/>
        <v>23556.9</v>
      </c>
      <c r="R71" s="36">
        <f>K71+M71+N71-O71-P71-Q71</f>
        <v>3050618.55</v>
      </c>
      <c r="S71" s="46"/>
    </row>
    <row r="72" spans="1:19" ht="20.100000000000001" customHeight="1" x14ac:dyDescent="0.2">
      <c r="A72" s="31">
        <v>51</v>
      </c>
      <c r="B72" s="52" t="s">
        <v>164</v>
      </c>
      <c r="C72" s="43"/>
      <c r="D72" s="32">
        <v>2.1</v>
      </c>
      <c r="E72" s="44"/>
      <c r="F72" s="45"/>
      <c r="G72" s="45"/>
      <c r="H72" s="49"/>
      <c r="I72" s="34"/>
      <c r="J72" s="35">
        <v>2.1</v>
      </c>
      <c r="K72" s="36">
        <f t="shared" si="8"/>
        <v>3129000</v>
      </c>
      <c r="L72" s="36">
        <f t="shared" si="8"/>
        <v>4662210000000</v>
      </c>
      <c r="M72" s="36"/>
      <c r="N72" s="38">
        <f t="shared" si="3"/>
        <v>1251600</v>
      </c>
      <c r="O72" s="38">
        <f t="shared" si="4"/>
        <v>250320</v>
      </c>
      <c r="P72" s="38">
        <f t="shared" si="5"/>
        <v>46935</v>
      </c>
      <c r="Q72" s="38">
        <f t="shared" si="6"/>
        <v>31290</v>
      </c>
      <c r="R72" s="36">
        <f t="shared" ref="R72" si="17">K72+M72+N72-O72-P72-Q72</f>
        <v>4052055</v>
      </c>
      <c r="S72" s="46"/>
    </row>
    <row r="73" spans="1:19" ht="20.100000000000001" customHeight="1" x14ac:dyDescent="0.2">
      <c r="A73" s="31">
        <v>52</v>
      </c>
      <c r="B73" s="32" t="s">
        <v>79</v>
      </c>
      <c r="C73" s="43"/>
      <c r="D73" s="32">
        <v>3.03</v>
      </c>
      <c r="E73" s="44"/>
      <c r="F73" s="45"/>
      <c r="G73" s="45"/>
      <c r="H73" s="49"/>
      <c r="I73" s="34"/>
      <c r="J73" s="35">
        <f t="shared" si="16"/>
        <v>3.03</v>
      </c>
      <c r="K73" s="36">
        <f t="shared" si="8"/>
        <v>4514700</v>
      </c>
      <c r="L73" s="37"/>
      <c r="M73" s="37">
        <v>149000</v>
      </c>
      <c r="N73" s="38">
        <f t="shared" si="3"/>
        <v>1805880</v>
      </c>
      <c r="O73" s="38">
        <f t="shared" si="4"/>
        <v>361176</v>
      </c>
      <c r="P73" s="38">
        <f t="shared" si="5"/>
        <v>67720.5</v>
      </c>
      <c r="Q73" s="38">
        <f t="shared" si="6"/>
        <v>45147</v>
      </c>
      <c r="R73" s="36">
        <f>K73+M73+N73-O73-P73-Q73</f>
        <v>5995536.5</v>
      </c>
      <c r="S73" s="46"/>
    </row>
    <row r="74" spans="1:19" ht="20.100000000000001" customHeight="1" x14ac:dyDescent="0.2">
      <c r="A74" s="31"/>
      <c r="B74" s="39" t="s">
        <v>85</v>
      </c>
      <c r="C74" s="43"/>
      <c r="D74" s="32"/>
      <c r="E74" s="44"/>
      <c r="F74" s="45"/>
      <c r="G74" s="45"/>
      <c r="H74" s="47"/>
      <c r="I74" s="34"/>
      <c r="J74" s="35"/>
      <c r="K74" s="36"/>
      <c r="L74" s="37"/>
      <c r="M74" s="37"/>
      <c r="N74" s="38"/>
      <c r="O74" s="38"/>
      <c r="P74" s="38"/>
      <c r="Q74" s="38"/>
      <c r="R74" s="36"/>
      <c r="S74" s="46"/>
    </row>
    <row r="75" spans="1:19" ht="20.100000000000001" customHeight="1" x14ac:dyDescent="0.2">
      <c r="A75" s="31">
        <v>53</v>
      </c>
      <c r="B75" s="53" t="s">
        <v>86</v>
      </c>
      <c r="C75" s="43"/>
      <c r="D75" s="32">
        <v>4.0599999999999996</v>
      </c>
      <c r="E75" s="44"/>
      <c r="F75" s="45"/>
      <c r="G75" s="45"/>
      <c r="H75" s="47"/>
      <c r="I75" s="34"/>
      <c r="J75" s="35">
        <f>I75+E75+D75</f>
        <v>4.0599999999999996</v>
      </c>
      <c r="K75" s="36">
        <f t="shared" si="8"/>
        <v>6049399.9999999991</v>
      </c>
      <c r="L75" s="37"/>
      <c r="M75" s="37">
        <v>149000</v>
      </c>
      <c r="N75" s="38">
        <f t="shared" si="3"/>
        <v>2419759.9999999995</v>
      </c>
      <c r="O75" s="38">
        <f t="shared" si="4"/>
        <v>483951.99999999994</v>
      </c>
      <c r="P75" s="38">
        <f t="shared" si="5"/>
        <v>90740.999999999985</v>
      </c>
      <c r="Q75" s="38">
        <f t="shared" si="6"/>
        <v>60493.999999999993</v>
      </c>
      <c r="R75" s="36">
        <f>K75+M75+N75-O75-P75-Q75</f>
        <v>7982972.9999999981</v>
      </c>
      <c r="S75" s="46"/>
    </row>
    <row r="76" spans="1:19" ht="20.100000000000001" customHeight="1" x14ac:dyDescent="0.2">
      <c r="A76" s="31">
        <v>54</v>
      </c>
      <c r="B76" s="53" t="s">
        <v>172</v>
      </c>
      <c r="C76" s="43"/>
      <c r="D76" s="32">
        <v>1.581</v>
      </c>
      <c r="E76" s="44"/>
      <c r="F76" s="45"/>
      <c r="G76" s="45"/>
      <c r="H76" s="47"/>
      <c r="I76" s="34"/>
      <c r="J76" s="35">
        <f>I76+E76+D76</f>
        <v>1.581</v>
      </c>
      <c r="K76" s="36">
        <f t="shared" si="8"/>
        <v>2355690</v>
      </c>
      <c r="L76" s="37"/>
      <c r="M76" s="37"/>
      <c r="N76" s="38">
        <f t="shared" si="3"/>
        <v>942276</v>
      </c>
      <c r="O76" s="38">
        <f t="shared" si="4"/>
        <v>188455.2</v>
      </c>
      <c r="P76" s="38">
        <f t="shared" si="5"/>
        <v>35335.35</v>
      </c>
      <c r="Q76" s="38">
        <f t="shared" si="6"/>
        <v>23556.9</v>
      </c>
      <c r="R76" s="36">
        <f>K76+M76+N76-O76-P76-Q76</f>
        <v>3050618.55</v>
      </c>
      <c r="S76" s="46"/>
    </row>
    <row r="77" spans="1:19" ht="20.100000000000001" customHeight="1" x14ac:dyDescent="0.2">
      <c r="A77" s="31">
        <v>55</v>
      </c>
      <c r="B77" s="53" t="s">
        <v>87</v>
      </c>
      <c r="C77" s="43"/>
      <c r="D77" s="32">
        <v>2.72</v>
      </c>
      <c r="E77" s="44"/>
      <c r="F77" s="45"/>
      <c r="G77" s="45"/>
      <c r="H77" s="47"/>
      <c r="I77" s="34"/>
      <c r="J77" s="35">
        <f>I77+E77+D77</f>
        <v>2.72</v>
      </c>
      <c r="K77" s="36">
        <f t="shared" si="8"/>
        <v>4052800.0000000005</v>
      </c>
      <c r="L77" s="37"/>
      <c r="M77" s="37"/>
      <c r="N77" s="38">
        <f t="shared" si="3"/>
        <v>1621120.0000000002</v>
      </c>
      <c r="O77" s="38">
        <f t="shared" si="4"/>
        <v>324224.00000000006</v>
      </c>
      <c r="P77" s="38">
        <f t="shared" si="5"/>
        <v>60792.000000000007</v>
      </c>
      <c r="Q77" s="38">
        <f t="shared" si="6"/>
        <v>40528.000000000007</v>
      </c>
      <c r="R77" s="36">
        <f>K77+M77+N77-O77-P77-Q77</f>
        <v>5248376.0000000009</v>
      </c>
      <c r="S77" s="46"/>
    </row>
    <row r="78" spans="1:19" ht="20.100000000000001" customHeight="1" x14ac:dyDescent="0.2">
      <c r="A78" s="31">
        <v>56</v>
      </c>
      <c r="B78" s="32" t="s">
        <v>88</v>
      </c>
      <c r="C78" s="31" t="s">
        <v>141</v>
      </c>
      <c r="D78" s="54">
        <v>4.32</v>
      </c>
      <c r="E78" s="31">
        <v>0.2</v>
      </c>
      <c r="F78" s="45"/>
      <c r="G78" s="45"/>
      <c r="H78" s="47"/>
      <c r="I78" s="34"/>
      <c r="J78" s="35">
        <f>I78+E78+D78</f>
        <v>4.5200000000000005</v>
      </c>
      <c r="K78" s="36">
        <f t="shared" si="8"/>
        <v>6734800.0000000009</v>
      </c>
      <c r="L78" s="37"/>
      <c r="M78" s="37"/>
      <c r="N78" s="38">
        <f t="shared" si="3"/>
        <v>2693920.0000000005</v>
      </c>
      <c r="O78" s="38">
        <f t="shared" si="4"/>
        <v>538784.00000000012</v>
      </c>
      <c r="P78" s="38">
        <f t="shared" si="5"/>
        <v>101022</v>
      </c>
      <c r="Q78" s="38">
        <f t="shared" si="6"/>
        <v>67348.000000000015</v>
      </c>
      <c r="R78" s="36">
        <f>K78+M78+N78-O78-P78-Q78</f>
        <v>8721566.0000000019</v>
      </c>
      <c r="S78" s="46"/>
    </row>
    <row r="79" spans="1:19" ht="20.100000000000001" customHeight="1" x14ac:dyDescent="0.2">
      <c r="A79" s="31">
        <v>57</v>
      </c>
      <c r="B79" s="32" t="s">
        <v>89</v>
      </c>
      <c r="C79" s="43"/>
      <c r="D79" s="32">
        <v>3.96</v>
      </c>
      <c r="E79" s="44"/>
      <c r="F79" s="45"/>
      <c r="G79" s="45"/>
      <c r="H79" s="47"/>
      <c r="I79" s="34"/>
      <c r="J79" s="35">
        <f>I79+E79+D79</f>
        <v>3.96</v>
      </c>
      <c r="K79" s="36">
        <f t="shared" si="8"/>
        <v>5900400</v>
      </c>
      <c r="L79" s="37"/>
      <c r="M79" s="37"/>
      <c r="N79" s="38">
        <f t="shared" si="3"/>
        <v>2360160</v>
      </c>
      <c r="O79" s="38">
        <f t="shared" si="4"/>
        <v>472032</v>
      </c>
      <c r="P79" s="38">
        <f t="shared" si="5"/>
        <v>88505.999999999985</v>
      </c>
      <c r="Q79" s="38">
        <f t="shared" si="6"/>
        <v>59004</v>
      </c>
      <c r="R79" s="36">
        <f>K79+M79+N79-O79-P79-Q79</f>
        <v>7641018</v>
      </c>
      <c r="S79" s="46"/>
    </row>
    <row r="80" spans="1:19" ht="20.100000000000001" customHeight="1" x14ac:dyDescent="0.2">
      <c r="A80" s="31"/>
      <c r="B80" s="39" t="s">
        <v>90</v>
      </c>
      <c r="C80" s="43"/>
      <c r="D80" s="32"/>
      <c r="E80" s="44"/>
      <c r="F80" s="45"/>
      <c r="G80" s="45"/>
      <c r="H80" s="47"/>
      <c r="I80" s="34"/>
      <c r="J80" s="35"/>
      <c r="K80" s="36"/>
      <c r="L80" s="37"/>
      <c r="M80" s="37"/>
      <c r="N80" s="38"/>
      <c r="O80" s="38"/>
      <c r="P80" s="38"/>
      <c r="Q80" s="38"/>
      <c r="R80" s="36"/>
      <c r="S80" s="46"/>
    </row>
    <row r="81" spans="1:19" ht="20.100000000000001" customHeight="1" x14ac:dyDescent="0.2">
      <c r="A81" s="31">
        <v>58</v>
      </c>
      <c r="B81" s="52" t="s">
        <v>153</v>
      </c>
      <c r="C81" s="43"/>
      <c r="D81" s="32">
        <v>2.66</v>
      </c>
      <c r="E81" s="44"/>
      <c r="F81" s="45"/>
      <c r="G81" s="45"/>
      <c r="H81" s="49"/>
      <c r="I81" s="34"/>
      <c r="J81" s="35">
        <f>I81+E81+D81</f>
        <v>2.66</v>
      </c>
      <c r="K81" s="36">
        <f>J81*1490000</f>
        <v>3963400</v>
      </c>
      <c r="L81" s="37"/>
      <c r="M81" s="37"/>
      <c r="N81" s="38">
        <f>(D81+E81+I81+G81)*1490000*40%</f>
        <v>1585360</v>
      </c>
      <c r="O81" s="38">
        <f>(D81+E81+I81+G81)*1490000*8%</f>
        <v>317072</v>
      </c>
      <c r="P81" s="38">
        <f>(D81+E81+I81+G81)*1.5%*1490000</f>
        <v>59451</v>
      </c>
      <c r="Q81" s="38">
        <f>(D81+E81+I81+G81)*1490000*1%</f>
        <v>39634</v>
      </c>
      <c r="R81" s="36">
        <f>K81+M81+N81-O81-P81-Q81</f>
        <v>5132603</v>
      </c>
      <c r="S81" s="46"/>
    </row>
    <row r="82" spans="1:19" ht="20.100000000000001" customHeight="1" x14ac:dyDescent="0.2">
      <c r="A82" s="31">
        <v>59</v>
      </c>
      <c r="B82" s="52" t="s">
        <v>91</v>
      </c>
      <c r="C82" s="43"/>
      <c r="D82" s="32">
        <v>3.96</v>
      </c>
      <c r="E82" s="44"/>
      <c r="F82" s="45"/>
      <c r="G82" s="45"/>
      <c r="H82" s="47"/>
      <c r="I82" s="34"/>
      <c r="J82" s="35">
        <f>I82+E82+D82</f>
        <v>3.96</v>
      </c>
      <c r="K82" s="36">
        <f t="shared" ref="K82:K138" si="18">J82*1490000</f>
        <v>5900400</v>
      </c>
      <c r="L82" s="37"/>
      <c r="M82" s="36">
        <v>149000</v>
      </c>
      <c r="N82" s="38">
        <f t="shared" ref="N82:N143" si="19">(D82+E82+I82+G82)*1490000*40%</f>
        <v>2360160</v>
      </c>
      <c r="O82" s="38">
        <f t="shared" ref="O82:O143" si="20">(D82+E82+I82+G82)*1490000*8%</f>
        <v>472032</v>
      </c>
      <c r="P82" s="38">
        <f t="shared" ref="P82:P143" si="21">(D82+E82+I82+G82)*1.5%*1490000</f>
        <v>88505.999999999985</v>
      </c>
      <c r="Q82" s="38">
        <f t="shared" ref="Q82:Q143" si="22">(D82+E82+I82+G82)*1490000*1%</f>
        <v>59004</v>
      </c>
      <c r="R82" s="36">
        <f>K82+M82+N82-O82-P82-Q82</f>
        <v>7790018</v>
      </c>
      <c r="S82" s="46"/>
    </row>
    <row r="83" spans="1:19" ht="20.100000000000001" customHeight="1" x14ac:dyDescent="0.2">
      <c r="A83" s="31">
        <v>60</v>
      </c>
      <c r="B83" s="52" t="s">
        <v>169</v>
      </c>
      <c r="C83" s="43"/>
      <c r="D83" s="32">
        <v>1.581</v>
      </c>
      <c r="E83" s="44"/>
      <c r="F83" s="45"/>
      <c r="G83" s="45"/>
      <c r="H83" s="47"/>
      <c r="I83" s="34"/>
      <c r="J83" s="35">
        <f>I83+E83+D83</f>
        <v>1.581</v>
      </c>
      <c r="K83" s="36">
        <f t="shared" si="18"/>
        <v>2355690</v>
      </c>
      <c r="L83" s="37"/>
      <c r="M83" s="36"/>
      <c r="N83" s="38">
        <f t="shared" si="19"/>
        <v>942276</v>
      </c>
      <c r="O83" s="38">
        <f t="shared" si="20"/>
        <v>188455.2</v>
      </c>
      <c r="P83" s="38">
        <f t="shared" si="21"/>
        <v>35335.35</v>
      </c>
      <c r="Q83" s="38">
        <f t="shared" si="22"/>
        <v>23556.9</v>
      </c>
      <c r="R83" s="36">
        <f>K83+M83+N83-O83-P83-Q83</f>
        <v>3050618.55</v>
      </c>
      <c r="S83" s="46"/>
    </row>
    <row r="84" spans="1:19" ht="20.100000000000001" customHeight="1" x14ac:dyDescent="0.2">
      <c r="A84" s="31">
        <v>61</v>
      </c>
      <c r="B84" s="32" t="s">
        <v>92</v>
      </c>
      <c r="C84" s="43"/>
      <c r="D84" s="32">
        <v>3.96</v>
      </c>
      <c r="E84" s="44"/>
      <c r="F84" s="45"/>
      <c r="G84" s="45"/>
      <c r="H84" s="47"/>
      <c r="I84" s="34"/>
      <c r="J84" s="35">
        <f>D84</f>
        <v>3.96</v>
      </c>
      <c r="K84" s="36">
        <f t="shared" si="18"/>
        <v>5900400</v>
      </c>
      <c r="L84" s="37"/>
      <c r="M84" s="37"/>
      <c r="N84" s="38">
        <f t="shared" si="19"/>
        <v>2360160</v>
      </c>
      <c r="O84" s="38">
        <f t="shared" si="20"/>
        <v>472032</v>
      </c>
      <c r="P84" s="38">
        <f t="shared" si="21"/>
        <v>88505.999999999985</v>
      </c>
      <c r="Q84" s="38">
        <f t="shared" si="22"/>
        <v>59004</v>
      </c>
      <c r="R84" s="36">
        <f>K84+M84+N84-O84-P84-Q84</f>
        <v>7641018</v>
      </c>
      <c r="S84" s="46"/>
    </row>
    <row r="85" spans="1:19" ht="20.100000000000001" customHeight="1" x14ac:dyDescent="0.2">
      <c r="A85" s="31"/>
      <c r="B85" s="39" t="s">
        <v>94</v>
      </c>
      <c r="C85" s="43"/>
      <c r="D85" s="32"/>
      <c r="E85" s="44"/>
      <c r="F85" s="45"/>
      <c r="G85" s="45"/>
      <c r="H85" s="47"/>
      <c r="I85" s="34"/>
      <c r="J85" s="35"/>
      <c r="K85" s="36"/>
      <c r="L85" s="37"/>
      <c r="M85" s="37"/>
      <c r="N85" s="38">
        <f t="shared" si="19"/>
        <v>0</v>
      </c>
      <c r="O85" s="38">
        <f t="shared" si="20"/>
        <v>0</v>
      </c>
      <c r="P85" s="38">
        <f t="shared" si="21"/>
        <v>0</v>
      </c>
      <c r="Q85" s="38">
        <f t="shared" si="22"/>
        <v>0</v>
      </c>
      <c r="R85" s="36"/>
      <c r="S85" s="46"/>
    </row>
    <row r="86" spans="1:19" ht="20.100000000000001" customHeight="1" x14ac:dyDescent="0.2">
      <c r="A86" s="31">
        <v>62</v>
      </c>
      <c r="B86" s="32" t="s">
        <v>95</v>
      </c>
      <c r="C86" s="43"/>
      <c r="D86" s="32">
        <v>4.0599999999999996</v>
      </c>
      <c r="E86" s="44"/>
      <c r="F86" s="45"/>
      <c r="G86" s="45"/>
      <c r="H86" s="49">
        <v>0.08</v>
      </c>
      <c r="I86" s="34">
        <f t="shared" ref="I86:I128" si="23">D86*H86</f>
        <v>0.32479999999999998</v>
      </c>
      <c r="J86" s="35">
        <f>I86+E86+D86</f>
        <v>4.3847999999999994</v>
      </c>
      <c r="K86" s="36">
        <f t="shared" si="18"/>
        <v>6533351.9999999991</v>
      </c>
      <c r="L86" s="37"/>
      <c r="M86" s="37">
        <v>149000</v>
      </c>
      <c r="N86" s="38">
        <f t="shared" si="19"/>
        <v>2613340.7999999998</v>
      </c>
      <c r="O86" s="38">
        <f t="shared" si="20"/>
        <v>522668.15999999992</v>
      </c>
      <c r="P86" s="38">
        <f t="shared" si="21"/>
        <v>98000.27999999997</v>
      </c>
      <c r="Q86" s="38">
        <f t="shared" si="22"/>
        <v>65333.51999999999</v>
      </c>
      <c r="R86" s="36">
        <f>K86+M86+N86-O86-P86-Q86</f>
        <v>8609690.8399999999</v>
      </c>
      <c r="S86" s="46"/>
    </row>
    <row r="87" spans="1:19" ht="20.100000000000001" customHeight="1" x14ac:dyDescent="0.2">
      <c r="A87" s="31">
        <v>63</v>
      </c>
      <c r="B87" s="52" t="s">
        <v>96</v>
      </c>
      <c r="C87" s="43"/>
      <c r="D87" s="32">
        <v>2.46</v>
      </c>
      <c r="E87" s="44"/>
      <c r="F87" s="45"/>
      <c r="G87" s="45"/>
      <c r="H87" s="47"/>
      <c r="I87" s="34"/>
      <c r="J87" s="35">
        <f>I87+E87+D87</f>
        <v>2.46</v>
      </c>
      <c r="K87" s="36">
        <f t="shared" si="18"/>
        <v>3665400</v>
      </c>
      <c r="L87" s="37"/>
      <c r="M87" s="37"/>
      <c r="N87" s="38">
        <f t="shared" si="19"/>
        <v>1466160</v>
      </c>
      <c r="O87" s="38">
        <f t="shared" si="20"/>
        <v>293232</v>
      </c>
      <c r="P87" s="38">
        <f t="shared" si="21"/>
        <v>54980.999999999993</v>
      </c>
      <c r="Q87" s="38">
        <f t="shared" si="22"/>
        <v>36654</v>
      </c>
      <c r="R87" s="36">
        <f>K87+M87+N87-O87-P87-Q87</f>
        <v>4746693</v>
      </c>
      <c r="S87" s="46"/>
    </row>
    <row r="88" spans="1:19" ht="20.100000000000001" customHeight="1" x14ac:dyDescent="0.2">
      <c r="A88" s="31">
        <v>64</v>
      </c>
      <c r="B88" s="32" t="s">
        <v>97</v>
      </c>
      <c r="C88" s="31" t="s">
        <v>141</v>
      </c>
      <c r="D88" s="32">
        <v>3.99</v>
      </c>
      <c r="E88" s="31">
        <v>0.2</v>
      </c>
      <c r="F88" s="45"/>
      <c r="G88" s="45"/>
      <c r="H88" s="47"/>
      <c r="I88" s="34"/>
      <c r="J88" s="35">
        <f>I88+E88+D88</f>
        <v>4.1900000000000004</v>
      </c>
      <c r="K88" s="36">
        <f t="shared" si="18"/>
        <v>6243100.0000000009</v>
      </c>
      <c r="L88" s="37"/>
      <c r="M88" s="37"/>
      <c r="N88" s="38">
        <f t="shared" si="19"/>
        <v>2497240.0000000005</v>
      </c>
      <c r="O88" s="38">
        <f t="shared" si="20"/>
        <v>499448.00000000006</v>
      </c>
      <c r="P88" s="38">
        <f t="shared" si="21"/>
        <v>93646.5</v>
      </c>
      <c r="Q88" s="38">
        <f t="shared" si="22"/>
        <v>62431.000000000007</v>
      </c>
      <c r="R88" s="36">
        <f>K88+M88+N88-O88-P88-Q88</f>
        <v>8084814.5000000019</v>
      </c>
      <c r="S88" s="46"/>
    </row>
    <row r="89" spans="1:19" ht="20.100000000000001" customHeight="1" x14ac:dyDescent="0.2">
      <c r="A89" s="31">
        <v>65</v>
      </c>
      <c r="B89" s="52" t="s">
        <v>98</v>
      </c>
      <c r="C89" s="43"/>
      <c r="D89" s="32">
        <v>2.72</v>
      </c>
      <c r="E89" s="44"/>
      <c r="F89" s="45"/>
      <c r="G89" s="45"/>
      <c r="H89" s="47"/>
      <c r="I89" s="34"/>
      <c r="J89" s="35">
        <f>I89+E89+D89</f>
        <v>2.72</v>
      </c>
      <c r="K89" s="36">
        <f t="shared" si="18"/>
        <v>4052800.0000000005</v>
      </c>
      <c r="L89" s="37"/>
      <c r="M89" s="37"/>
      <c r="N89" s="38">
        <f t="shared" si="19"/>
        <v>1621120.0000000002</v>
      </c>
      <c r="O89" s="38">
        <f t="shared" si="20"/>
        <v>324224.00000000006</v>
      </c>
      <c r="P89" s="38">
        <f t="shared" si="21"/>
        <v>60792.000000000007</v>
      </c>
      <c r="Q89" s="38">
        <f t="shared" si="22"/>
        <v>40528.000000000007</v>
      </c>
      <c r="R89" s="36">
        <f>K89+M89+N89-O89-P89-Q89</f>
        <v>5248376.0000000009</v>
      </c>
      <c r="S89" s="46"/>
    </row>
    <row r="90" spans="1:19" ht="20.100000000000001" customHeight="1" x14ac:dyDescent="0.2">
      <c r="A90" s="31"/>
      <c r="B90" s="39" t="s">
        <v>99</v>
      </c>
      <c r="C90" s="43"/>
      <c r="D90" s="32"/>
      <c r="E90" s="44"/>
      <c r="F90" s="45"/>
      <c r="G90" s="45"/>
      <c r="H90" s="47"/>
      <c r="I90" s="34"/>
      <c r="J90" s="35"/>
      <c r="K90" s="36"/>
      <c r="L90" s="37"/>
      <c r="M90" s="37"/>
      <c r="N90" s="38">
        <f t="shared" si="19"/>
        <v>0</v>
      </c>
      <c r="O90" s="38">
        <f t="shared" si="20"/>
        <v>0</v>
      </c>
      <c r="P90" s="38">
        <f t="shared" si="21"/>
        <v>0</v>
      </c>
      <c r="Q90" s="38">
        <f t="shared" si="22"/>
        <v>0</v>
      </c>
      <c r="R90" s="36"/>
      <c r="S90" s="46"/>
    </row>
    <row r="91" spans="1:19" ht="20.100000000000001" customHeight="1" x14ac:dyDescent="0.2">
      <c r="A91" s="31">
        <v>66</v>
      </c>
      <c r="B91" s="32" t="s">
        <v>100</v>
      </c>
      <c r="C91" s="43"/>
      <c r="D91" s="32">
        <v>3.65</v>
      </c>
      <c r="E91" s="44"/>
      <c r="F91" s="45"/>
      <c r="G91" s="45"/>
      <c r="H91" s="47"/>
      <c r="I91" s="34"/>
      <c r="J91" s="35">
        <f>I91+E91+D91</f>
        <v>3.65</v>
      </c>
      <c r="K91" s="36">
        <f t="shared" si="18"/>
        <v>5438500</v>
      </c>
      <c r="L91" s="37"/>
      <c r="M91" s="37">
        <v>149000</v>
      </c>
      <c r="N91" s="38">
        <f t="shared" si="19"/>
        <v>2175400</v>
      </c>
      <c r="O91" s="38">
        <f t="shared" si="20"/>
        <v>435080</v>
      </c>
      <c r="P91" s="38">
        <f t="shared" si="21"/>
        <v>81577.5</v>
      </c>
      <c r="Q91" s="38">
        <f t="shared" si="22"/>
        <v>54385</v>
      </c>
      <c r="R91" s="36">
        <f>K91+M91+N91-O91-P91-Q91</f>
        <v>7191857.5</v>
      </c>
      <c r="S91" s="46"/>
    </row>
    <row r="92" spans="1:19" ht="20.100000000000001" customHeight="1" x14ac:dyDescent="0.2">
      <c r="A92" s="31">
        <v>67</v>
      </c>
      <c r="B92" s="32" t="s">
        <v>101</v>
      </c>
      <c r="C92" s="43"/>
      <c r="D92" s="32">
        <v>3.65</v>
      </c>
      <c r="E92" s="44"/>
      <c r="F92" s="45"/>
      <c r="G92" s="45"/>
      <c r="H92" s="47"/>
      <c r="I92" s="34"/>
      <c r="J92" s="35">
        <f>I92+E92+D92</f>
        <v>3.65</v>
      </c>
      <c r="K92" s="36">
        <f t="shared" si="18"/>
        <v>5438500</v>
      </c>
      <c r="L92" s="37"/>
      <c r="M92" s="37"/>
      <c r="N92" s="38">
        <f t="shared" si="19"/>
        <v>2175400</v>
      </c>
      <c r="O92" s="38">
        <f t="shared" si="20"/>
        <v>435080</v>
      </c>
      <c r="P92" s="38">
        <f t="shared" si="21"/>
        <v>81577.5</v>
      </c>
      <c r="Q92" s="38">
        <f t="shared" si="22"/>
        <v>54385</v>
      </c>
      <c r="R92" s="36">
        <f>K92+M92+N92-O92-P92-Q92</f>
        <v>7042857.5</v>
      </c>
      <c r="S92" s="46"/>
    </row>
    <row r="93" spans="1:19" ht="20.100000000000001" customHeight="1" x14ac:dyDescent="0.2">
      <c r="A93" s="31">
        <v>68</v>
      </c>
      <c r="B93" s="32" t="s">
        <v>102</v>
      </c>
      <c r="C93" s="43"/>
      <c r="D93" s="32">
        <v>3.34</v>
      </c>
      <c r="E93" s="44"/>
      <c r="F93" s="45"/>
      <c r="G93" s="45"/>
      <c r="H93" s="47"/>
      <c r="I93" s="34"/>
      <c r="J93" s="35">
        <f>I93+E93+D93</f>
        <v>3.34</v>
      </c>
      <c r="K93" s="36">
        <f t="shared" si="18"/>
        <v>4976600</v>
      </c>
      <c r="L93" s="37"/>
      <c r="M93" s="37"/>
      <c r="N93" s="38">
        <f t="shared" si="19"/>
        <v>1990640</v>
      </c>
      <c r="O93" s="38">
        <f t="shared" si="20"/>
        <v>398128</v>
      </c>
      <c r="P93" s="38">
        <f t="shared" si="21"/>
        <v>74649</v>
      </c>
      <c r="Q93" s="38">
        <f t="shared" si="22"/>
        <v>49766</v>
      </c>
      <c r="R93" s="36">
        <f>K93+M93+N93-O93-P93-Q93</f>
        <v>6444697</v>
      </c>
      <c r="S93" s="46"/>
    </row>
    <row r="94" spans="1:19" ht="20.100000000000001" customHeight="1" x14ac:dyDescent="0.2">
      <c r="A94" s="31">
        <v>69</v>
      </c>
      <c r="B94" s="32" t="s">
        <v>103</v>
      </c>
      <c r="C94" s="31" t="s">
        <v>141</v>
      </c>
      <c r="D94" s="32">
        <v>2.66</v>
      </c>
      <c r="E94" s="55">
        <v>0.2</v>
      </c>
      <c r="F94" s="45"/>
      <c r="G94" s="45"/>
      <c r="H94" s="47"/>
      <c r="I94" s="34"/>
      <c r="J94" s="35">
        <f>I94+E94+D94</f>
        <v>2.8600000000000003</v>
      </c>
      <c r="K94" s="36">
        <f t="shared" si="18"/>
        <v>4261400.0000000009</v>
      </c>
      <c r="L94" s="37"/>
      <c r="M94" s="37"/>
      <c r="N94" s="38">
        <f t="shared" si="19"/>
        <v>1704560.0000000005</v>
      </c>
      <c r="O94" s="38">
        <f t="shared" si="20"/>
        <v>340912.00000000006</v>
      </c>
      <c r="P94" s="38">
        <f t="shared" si="21"/>
        <v>63921</v>
      </c>
      <c r="Q94" s="38">
        <f t="shared" si="22"/>
        <v>42614.000000000007</v>
      </c>
      <c r="R94" s="36">
        <f>K94+M94+N94-O94-P94-Q94</f>
        <v>5518513.0000000019</v>
      </c>
      <c r="S94" s="46"/>
    </row>
    <row r="95" spans="1:19" ht="20.100000000000001" customHeight="1" x14ac:dyDescent="0.2">
      <c r="A95" s="31"/>
      <c r="B95" s="39" t="s">
        <v>104</v>
      </c>
      <c r="C95" s="43"/>
      <c r="D95" s="32"/>
      <c r="E95" s="44"/>
      <c r="F95" s="45"/>
      <c r="G95" s="45"/>
      <c r="H95" s="47"/>
      <c r="I95" s="34"/>
      <c r="J95" s="35"/>
      <c r="K95" s="36"/>
      <c r="L95" s="37"/>
      <c r="M95" s="37"/>
      <c r="N95" s="38">
        <f t="shared" si="19"/>
        <v>0</v>
      </c>
      <c r="O95" s="38">
        <f t="shared" si="20"/>
        <v>0</v>
      </c>
      <c r="P95" s="38">
        <f t="shared" si="21"/>
        <v>0</v>
      </c>
      <c r="Q95" s="38">
        <f t="shared" si="22"/>
        <v>0</v>
      </c>
      <c r="R95" s="36"/>
      <c r="S95" s="46"/>
    </row>
    <row r="96" spans="1:19" ht="20.100000000000001" customHeight="1" x14ac:dyDescent="0.2">
      <c r="A96" s="31">
        <v>70</v>
      </c>
      <c r="B96" s="32" t="s">
        <v>93</v>
      </c>
      <c r="C96" s="43"/>
      <c r="D96" s="56">
        <v>3.33</v>
      </c>
      <c r="E96" s="44">
        <v>0.2</v>
      </c>
      <c r="F96" s="45"/>
      <c r="G96" s="45"/>
      <c r="H96" s="47"/>
      <c r="I96" s="34"/>
      <c r="J96" s="35">
        <f>I96+E96+D96</f>
        <v>3.5300000000000002</v>
      </c>
      <c r="K96" s="36">
        <f>J96*1490000</f>
        <v>5259700</v>
      </c>
      <c r="L96" s="37"/>
      <c r="M96" s="37"/>
      <c r="N96" s="38">
        <f t="shared" si="19"/>
        <v>2103880</v>
      </c>
      <c r="O96" s="38">
        <f t="shared" si="20"/>
        <v>420776</v>
      </c>
      <c r="P96" s="38">
        <f t="shared" si="21"/>
        <v>78895.5</v>
      </c>
      <c r="Q96" s="38">
        <f t="shared" si="22"/>
        <v>52597</v>
      </c>
      <c r="R96" s="36">
        <f>K96+M96+N96-O96-P96-Q96</f>
        <v>6811311.5</v>
      </c>
      <c r="S96" s="46"/>
    </row>
    <row r="97" spans="1:19" ht="20.100000000000001" customHeight="1" x14ac:dyDescent="0.2">
      <c r="A97" s="31">
        <v>71</v>
      </c>
      <c r="B97" s="32" t="s">
        <v>84</v>
      </c>
      <c r="C97" s="43"/>
      <c r="D97" s="32">
        <v>3.34</v>
      </c>
      <c r="E97" s="44"/>
      <c r="F97" s="45"/>
      <c r="G97" s="45"/>
      <c r="H97" s="47"/>
      <c r="I97" s="34"/>
      <c r="J97" s="35">
        <f>I97+E97+D97</f>
        <v>3.34</v>
      </c>
      <c r="K97" s="36">
        <f t="shared" si="18"/>
        <v>4976600</v>
      </c>
      <c r="L97" s="37"/>
      <c r="M97" s="37"/>
      <c r="N97" s="38">
        <f t="shared" si="19"/>
        <v>1990640</v>
      </c>
      <c r="O97" s="38">
        <f t="shared" si="20"/>
        <v>398128</v>
      </c>
      <c r="P97" s="38">
        <f t="shared" si="21"/>
        <v>74649</v>
      </c>
      <c r="Q97" s="38">
        <f t="shared" si="22"/>
        <v>49766</v>
      </c>
      <c r="R97" s="36">
        <f>K97+M97+N97-O97-P97-Q97</f>
        <v>6444697</v>
      </c>
      <c r="S97" s="46"/>
    </row>
    <row r="98" spans="1:19" ht="20.100000000000001" customHeight="1" x14ac:dyDescent="0.2">
      <c r="A98" s="31">
        <v>72</v>
      </c>
      <c r="B98" s="32" t="s">
        <v>105</v>
      </c>
      <c r="C98" s="43"/>
      <c r="D98" s="32">
        <v>4.0599999999999996</v>
      </c>
      <c r="E98" s="44"/>
      <c r="F98" s="45"/>
      <c r="G98" s="50" t="s">
        <v>154</v>
      </c>
      <c r="H98" s="51" t="s">
        <v>179</v>
      </c>
      <c r="I98" s="34">
        <f t="shared" si="23"/>
        <v>0.36539999999999995</v>
      </c>
      <c r="J98" s="35">
        <f>I98+E98+D98+G98</f>
        <v>4.9453999999999994</v>
      </c>
      <c r="K98" s="36">
        <f t="shared" si="18"/>
        <v>7368645.9999999991</v>
      </c>
      <c r="L98" s="37"/>
      <c r="M98" s="37">
        <v>149000</v>
      </c>
      <c r="N98" s="38">
        <f t="shared" si="19"/>
        <v>2947458.4</v>
      </c>
      <c r="O98" s="38">
        <f t="shared" si="20"/>
        <v>589491.67999999993</v>
      </c>
      <c r="P98" s="38">
        <f t="shared" si="21"/>
        <v>110529.68999999997</v>
      </c>
      <c r="Q98" s="38">
        <f t="shared" si="22"/>
        <v>73686.459999999992</v>
      </c>
      <c r="R98" s="36">
        <f>K98+M98+N98-O98-P98-Q98</f>
        <v>9691396.5699999984</v>
      </c>
      <c r="S98" s="46"/>
    </row>
    <row r="99" spans="1:19" ht="20.100000000000001" customHeight="1" x14ac:dyDescent="0.2">
      <c r="A99" s="31">
        <v>73</v>
      </c>
      <c r="B99" s="32" t="s">
        <v>106</v>
      </c>
      <c r="C99" s="43"/>
      <c r="D99" s="32">
        <v>3.03</v>
      </c>
      <c r="E99" s="44"/>
      <c r="F99" s="45"/>
      <c r="G99" s="45"/>
      <c r="H99" s="47"/>
      <c r="I99" s="34"/>
      <c r="J99" s="35">
        <f>I99+E99+D99</f>
        <v>3.03</v>
      </c>
      <c r="K99" s="36">
        <f t="shared" si="18"/>
        <v>4514700</v>
      </c>
      <c r="L99" s="37"/>
      <c r="M99" s="37"/>
      <c r="N99" s="38">
        <f t="shared" si="19"/>
        <v>1805880</v>
      </c>
      <c r="O99" s="38">
        <f t="shared" si="20"/>
        <v>361176</v>
      </c>
      <c r="P99" s="38">
        <f t="shared" si="21"/>
        <v>67720.5</v>
      </c>
      <c r="Q99" s="38">
        <f t="shared" si="22"/>
        <v>45147</v>
      </c>
      <c r="R99" s="36">
        <f>K99+M99+N99-O99-P99-Q99</f>
        <v>5846536.5</v>
      </c>
      <c r="S99" s="46"/>
    </row>
    <row r="100" spans="1:19" ht="20.100000000000001" customHeight="1" x14ac:dyDescent="0.2">
      <c r="A100" s="31"/>
      <c r="B100" s="39" t="s">
        <v>107</v>
      </c>
      <c r="C100" s="43"/>
      <c r="D100" s="44"/>
      <c r="E100" s="44"/>
      <c r="F100" s="45"/>
      <c r="G100" s="45"/>
      <c r="H100" s="47"/>
      <c r="I100" s="34"/>
      <c r="J100" s="35"/>
      <c r="K100" s="36"/>
      <c r="L100" s="37"/>
      <c r="M100" s="37"/>
      <c r="N100" s="38">
        <f t="shared" si="19"/>
        <v>0</v>
      </c>
      <c r="O100" s="38">
        <f t="shared" si="20"/>
        <v>0</v>
      </c>
      <c r="P100" s="38">
        <f t="shared" si="21"/>
        <v>0</v>
      </c>
      <c r="Q100" s="38">
        <f t="shared" si="22"/>
        <v>0</v>
      </c>
      <c r="R100" s="36"/>
      <c r="S100" s="46"/>
    </row>
    <row r="101" spans="1:19" ht="20.100000000000001" customHeight="1" x14ac:dyDescent="0.2">
      <c r="A101" s="31">
        <v>74</v>
      </c>
      <c r="B101" s="32" t="s">
        <v>108</v>
      </c>
      <c r="C101" s="43"/>
      <c r="D101" s="32">
        <v>2.46</v>
      </c>
      <c r="E101" s="44"/>
      <c r="F101" s="45"/>
      <c r="G101" s="45"/>
      <c r="H101" s="47"/>
      <c r="I101" s="34"/>
      <c r="J101" s="35">
        <f>I101+E101+D101</f>
        <v>2.46</v>
      </c>
      <c r="K101" s="36">
        <f t="shared" si="18"/>
        <v>3665400</v>
      </c>
      <c r="L101" s="37"/>
      <c r="M101" s="37">
        <v>149000</v>
      </c>
      <c r="N101" s="38">
        <f t="shared" si="19"/>
        <v>1466160</v>
      </c>
      <c r="O101" s="38">
        <f t="shared" si="20"/>
        <v>293232</v>
      </c>
      <c r="P101" s="38">
        <f t="shared" si="21"/>
        <v>54980.999999999993</v>
      </c>
      <c r="Q101" s="38">
        <f t="shared" si="22"/>
        <v>36654</v>
      </c>
      <c r="R101" s="36">
        <f>K101+M101+N101-O101-P101-Q101</f>
        <v>4895693</v>
      </c>
      <c r="S101" s="46"/>
    </row>
    <row r="102" spans="1:19" ht="20.100000000000001" customHeight="1" x14ac:dyDescent="0.2">
      <c r="A102" s="31">
        <v>75</v>
      </c>
      <c r="B102" s="32" t="s">
        <v>161</v>
      </c>
      <c r="C102" s="43"/>
      <c r="D102" s="32">
        <v>2.1</v>
      </c>
      <c r="E102" s="44"/>
      <c r="F102" s="45"/>
      <c r="G102" s="45"/>
      <c r="H102" s="47"/>
      <c r="I102" s="34"/>
      <c r="J102" s="35">
        <f>I102+E102+D102</f>
        <v>2.1</v>
      </c>
      <c r="K102" s="36">
        <f t="shared" si="18"/>
        <v>3129000</v>
      </c>
      <c r="L102" s="37"/>
      <c r="M102" s="37"/>
      <c r="N102" s="38">
        <f t="shared" si="19"/>
        <v>1251600</v>
      </c>
      <c r="O102" s="38">
        <f t="shared" si="20"/>
        <v>250320</v>
      </c>
      <c r="P102" s="38">
        <f t="shared" si="21"/>
        <v>46935</v>
      </c>
      <c r="Q102" s="38">
        <f t="shared" si="22"/>
        <v>31290</v>
      </c>
      <c r="R102" s="36">
        <f>K102+M102+N102-O102-P102-Q102</f>
        <v>4052055</v>
      </c>
      <c r="S102" s="46"/>
    </row>
    <row r="103" spans="1:19" ht="20.100000000000001" customHeight="1" x14ac:dyDescent="0.2">
      <c r="A103" s="31">
        <v>76</v>
      </c>
      <c r="B103" s="32" t="s">
        <v>109</v>
      </c>
      <c r="C103" s="43"/>
      <c r="D103" s="32">
        <v>3.86</v>
      </c>
      <c r="E103" s="44"/>
      <c r="F103" s="45"/>
      <c r="G103" s="45"/>
      <c r="H103" s="47"/>
      <c r="I103" s="34"/>
      <c r="J103" s="35">
        <f>I103+E103+D103</f>
        <v>3.86</v>
      </c>
      <c r="K103" s="36">
        <f t="shared" si="18"/>
        <v>5751400</v>
      </c>
      <c r="L103" s="37"/>
      <c r="M103" s="37"/>
      <c r="N103" s="38">
        <f t="shared" si="19"/>
        <v>2300560</v>
      </c>
      <c r="O103" s="38">
        <f t="shared" si="20"/>
        <v>460112</v>
      </c>
      <c r="P103" s="38">
        <f t="shared" si="21"/>
        <v>86270.999999999985</v>
      </c>
      <c r="Q103" s="38">
        <f t="shared" si="22"/>
        <v>57514</v>
      </c>
      <c r="R103" s="36">
        <f>K103+M103+N103-O103-P103-Q103</f>
        <v>7448063</v>
      </c>
      <c r="S103" s="46"/>
    </row>
    <row r="104" spans="1:19" ht="20.100000000000001" customHeight="1" x14ac:dyDescent="0.2">
      <c r="A104" s="31">
        <v>77</v>
      </c>
      <c r="B104" s="32" t="s">
        <v>110</v>
      </c>
      <c r="C104" s="31" t="s">
        <v>141</v>
      </c>
      <c r="D104" s="32">
        <v>4.9800000000000004</v>
      </c>
      <c r="E104" s="31">
        <v>0.2</v>
      </c>
      <c r="F104" s="45"/>
      <c r="G104" s="45"/>
      <c r="H104" s="47"/>
      <c r="I104" s="34"/>
      <c r="J104" s="35">
        <f>I104+E104+D104</f>
        <v>5.1800000000000006</v>
      </c>
      <c r="K104" s="36">
        <f t="shared" si="18"/>
        <v>7718200.0000000009</v>
      </c>
      <c r="L104" s="37"/>
      <c r="M104" s="37"/>
      <c r="N104" s="38">
        <f t="shared" si="19"/>
        <v>3087280.0000000005</v>
      </c>
      <c r="O104" s="38">
        <f t="shared" si="20"/>
        <v>617456.00000000012</v>
      </c>
      <c r="P104" s="38">
        <f t="shared" si="21"/>
        <v>115773.00000000001</v>
      </c>
      <c r="Q104" s="38">
        <f t="shared" si="22"/>
        <v>77182.000000000015</v>
      </c>
      <c r="R104" s="36">
        <f>K104+M104+N104-O104-P104-Q104</f>
        <v>9995069.0000000019</v>
      </c>
      <c r="S104" s="46"/>
    </row>
    <row r="105" spans="1:19" ht="20.100000000000001" customHeight="1" x14ac:dyDescent="0.2">
      <c r="A105" s="31"/>
      <c r="B105" s="39" t="s">
        <v>145</v>
      </c>
      <c r="C105" s="43"/>
      <c r="D105" s="32"/>
      <c r="E105" s="44"/>
      <c r="F105" s="45"/>
      <c r="G105" s="45"/>
      <c r="H105" s="47"/>
      <c r="I105" s="34"/>
      <c r="J105" s="35"/>
      <c r="K105" s="36"/>
      <c r="L105" s="37"/>
      <c r="M105" s="37"/>
      <c r="N105" s="38">
        <f t="shared" si="19"/>
        <v>0</v>
      </c>
      <c r="O105" s="38">
        <f t="shared" si="20"/>
        <v>0</v>
      </c>
      <c r="P105" s="38">
        <f t="shared" si="21"/>
        <v>0</v>
      </c>
      <c r="Q105" s="38">
        <f t="shared" si="22"/>
        <v>0</v>
      </c>
      <c r="R105" s="36"/>
      <c r="S105" s="46"/>
    </row>
    <row r="106" spans="1:19" ht="20.100000000000001" customHeight="1" x14ac:dyDescent="0.2">
      <c r="A106" s="31">
        <v>78</v>
      </c>
      <c r="B106" s="32" t="s">
        <v>63</v>
      </c>
      <c r="C106" s="31" t="s">
        <v>141</v>
      </c>
      <c r="D106" s="54">
        <v>4.6500000000000004</v>
      </c>
      <c r="E106" s="31">
        <v>0.2</v>
      </c>
      <c r="F106" s="45"/>
      <c r="G106" s="45"/>
      <c r="H106" s="47"/>
      <c r="I106" s="34"/>
      <c r="J106" s="35">
        <f>I106+E106+D106</f>
        <v>4.8500000000000005</v>
      </c>
      <c r="K106" s="36">
        <f>J106*1490000</f>
        <v>7226500.0000000009</v>
      </c>
      <c r="L106" s="37"/>
      <c r="M106" s="37"/>
      <c r="N106" s="38">
        <f t="shared" si="19"/>
        <v>2890600.0000000005</v>
      </c>
      <c r="O106" s="38">
        <f t="shared" si="20"/>
        <v>578120.00000000012</v>
      </c>
      <c r="P106" s="38">
        <f t="shared" si="21"/>
        <v>108397.50000000001</v>
      </c>
      <c r="Q106" s="38">
        <f t="shared" si="22"/>
        <v>72265.000000000015</v>
      </c>
      <c r="R106" s="36">
        <f>K106+M106+N106-O106-P106-Q106</f>
        <v>9358317.5000000019</v>
      </c>
      <c r="S106" s="46"/>
    </row>
    <row r="107" spans="1:19" ht="20.100000000000001" customHeight="1" x14ac:dyDescent="0.2">
      <c r="A107" s="31">
        <v>79</v>
      </c>
      <c r="B107" s="32" t="s">
        <v>111</v>
      </c>
      <c r="C107" s="43"/>
      <c r="D107" s="54">
        <v>2.46</v>
      </c>
      <c r="E107" s="31"/>
      <c r="F107" s="45"/>
      <c r="G107" s="45"/>
      <c r="H107" s="47"/>
      <c r="I107" s="34"/>
      <c r="J107" s="35">
        <f>D107</f>
        <v>2.46</v>
      </c>
      <c r="K107" s="36">
        <f>J107*1490000</f>
        <v>3665400</v>
      </c>
      <c r="L107" s="37"/>
      <c r="M107" s="37"/>
      <c r="N107" s="38">
        <f t="shared" si="19"/>
        <v>1466160</v>
      </c>
      <c r="O107" s="38">
        <f t="shared" si="20"/>
        <v>293232</v>
      </c>
      <c r="P107" s="38">
        <f t="shared" si="21"/>
        <v>54980.999999999993</v>
      </c>
      <c r="Q107" s="38">
        <f t="shared" si="22"/>
        <v>36654</v>
      </c>
      <c r="R107" s="36">
        <f>K107+M107+N107-O107-P107-Q107</f>
        <v>4746693</v>
      </c>
      <c r="S107" s="46"/>
    </row>
    <row r="108" spans="1:19" ht="20.100000000000001" customHeight="1" x14ac:dyDescent="0.2">
      <c r="A108" s="31">
        <v>80</v>
      </c>
      <c r="B108" s="32" t="s">
        <v>112</v>
      </c>
      <c r="C108" s="43"/>
      <c r="D108" s="32">
        <v>3.26</v>
      </c>
      <c r="E108" s="44"/>
      <c r="F108" s="45"/>
      <c r="G108" s="45"/>
      <c r="H108" s="47"/>
      <c r="I108" s="34"/>
      <c r="J108" s="35">
        <f t="shared" ref="J108:J110" si="24">I108+E108+D108</f>
        <v>3.26</v>
      </c>
      <c r="K108" s="36">
        <f t="shared" si="18"/>
        <v>4857400</v>
      </c>
      <c r="L108" s="37"/>
      <c r="M108" s="37"/>
      <c r="N108" s="38">
        <f t="shared" si="19"/>
        <v>1942960</v>
      </c>
      <c r="O108" s="38">
        <f t="shared" si="20"/>
        <v>388592</v>
      </c>
      <c r="P108" s="38">
        <f t="shared" si="21"/>
        <v>72860.999999999985</v>
      </c>
      <c r="Q108" s="38">
        <f t="shared" si="22"/>
        <v>48574</v>
      </c>
      <c r="R108" s="36">
        <f t="shared" ref="R108:R110" si="25">K108+M108+N108-O108-P108-Q108</f>
        <v>6290333</v>
      </c>
      <c r="S108" s="46"/>
    </row>
    <row r="109" spans="1:19" ht="20.100000000000001" customHeight="1" x14ac:dyDescent="0.2">
      <c r="A109" s="31">
        <v>81</v>
      </c>
      <c r="B109" s="32" t="s">
        <v>113</v>
      </c>
      <c r="C109" s="43"/>
      <c r="D109" s="32">
        <v>4.58</v>
      </c>
      <c r="E109" s="44"/>
      <c r="F109" s="45"/>
      <c r="G109" s="45"/>
      <c r="H109" s="48"/>
      <c r="I109" s="34"/>
      <c r="J109" s="35">
        <f t="shared" si="24"/>
        <v>4.58</v>
      </c>
      <c r="K109" s="36">
        <f t="shared" si="18"/>
        <v>6824200</v>
      </c>
      <c r="L109" s="37"/>
      <c r="M109" s="37">
        <v>149000</v>
      </c>
      <c r="N109" s="38">
        <f t="shared" si="19"/>
        <v>2729680</v>
      </c>
      <c r="O109" s="38">
        <f t="shared" si="20"/>
        <v>545936</v>
      </c>
      <c r="P109" s="38">
        <f t="shared" si="21"/>
        <v>102363</v>
      </c>
      <c r="Q109" s="38">
        <f t="shared" si="22"/>
        <v>68242</v>
      </c>
      <c r="R109" s="36">
        <f t="shared" si="25"/>
        <v>8986339</v>
      </c>
      <c r="S109" s="46"/>
    </row>
    <row r="110" spans="1:19" ht="20.100000000000001" customHeight="1" x14ac:dyDescent="0.2">
      <c r="A110" s="31">
        <v>82</v>
      </c>
      <c r="B110" s="32" t="s">
        <v>64</v>
      </c>
      <c r="C110" s="43"/>
      <c r="D110" s="32">
        <v>4.0599999999999996</v>
      </c>
      <c r="E110" s="44"/>
      <c r="F110" s="45"/>
      <c r="G110" s="45"/>
      <c r="H110" s="47"/>
      <c r="I110" s="34"/>
      <c r="J110" s="35">
        <f t="shared" si="24"/>
        <v>4.0599999999999996</v>
      </c>
      <c r="K110" s="36">
        <f>J110*1490000</f>
        <v>6049399.9999999991</v>
      </c>
      <c r="L110" s="37"/>
      <c r="M110" s="37"/>
      <c r="N110" s="38">
        <f t="shared" si="19"/>
        <v>2419759.9999999995</v>
      </c>
      <c r="O110" s="38">
        <f t="shared" si="20"/>
        <v>483951.99999999994</v>
      </c>
      <c r="P110" s="38">
        <f t="shared" si="21"/>
        <v>90740.999999999985</v>
      </c>
      <c r="Q110" s="38">
        <f t="shared" si="22"/>
        <v>60493.999999999993</v>
      </c>
      <c r="R110" s="36">
        <f t="shared" si="25"/>
        <v>7833972.9999999981</v>
      </c>
      <c r="S110" s="46"/>
    </row>
    <row r="111" spans="1:19" ht="20.100000000000001" customHeight="1" x14ac:dyDescent="0.2">
      <c r="A111" s="31"/>
      <c r="B111" s="39" t="s">
        <v>114</v>
      </c>
      <c r="C111" s="43"/>
      <c r="D111" s="32"/>
      <c r="E111" s="44"/>
      <c r="F111" s="45"/>
      <c r="G111" s="45"/>
      <c r="H111" s="47"/>
      <c r="I111" s="34"/>
      <c r="J111" s="35"/>
      <c r="K111" s="36" t="s">
        <v>149</v>
      </c>
      <c r="L111" s="37"/>
      <c r="M111" s="37"/>
      <c r="N111" s="38">
        <f t="shared" si="19"/>
        <v>0</v>
      </c>
      <c r="O111" s="38">
        <f t="shared" si="20"/>
        <v>0</v>
      </c>
      <c r="P111" s="38">
        <f t="shared" si="21"/>
        <v>0</v>
      </c>
      <c r="Q111" s="38">
        <f t="shared" si="22"/>
        <v>0</v>
      </c>
      <c r="R111" s="36"/>
      <c r="S111" s="46"/>
    </row>
    <row r="112" spans="1:19" ht="20.100000000000001" customHeight="1" x14ac:dyDescent="0.2">
      <c r="A112" s="31">
        <v>83</v>
      </c>
      <c r="B112" s="32" t="s">
        <v>115</v>
      </c>
      <c r="C112" s="43"/>
      <c r="D112" s="56">
        <v>3.34</v>
      </c>
      <c r="E112" s="44"/>
      <c r="F112" s="45"/>
      <c r="G112" s="45"/>
      <c r="H112" s="47"/>
      <c r="I112" s="34"/>
      <c r="J112" s="35">
        <f>I112+E112+D112</f>
        <v>3.34</v>
      </c>
      <c r="K112" s="36">
        <f t="shared" si="18"/>
        <v>4976600</v>
      </c>
      <c r="L112" s="37"/>
      <c r="M112" s="37"/>
      <c r="N112" s="38">
        <f t="shared" si="19"/>
        <v>1990640</v>
      </c>
      <c r="O112" s="38">
        <f t="shared" si="20"/>
        <v>398128</v>
      </c>
      <c r="P112" s="38">
        <f t="shared" si="21"/>
        <v>74649</v>
      </c>
      <c r="Q112" s="38">
        <f t="shared" si="22"/>
        <v>49766</v>
      </c>
      <c r="R112" s="36">
        <f>K112+M112+N112-O112-P112-Q112</f>
        <v>6444697</v>
      </c>
      <c r="S112" s="46"/>
    </row>
    <row r="113" spans="1:19" ht="20.100000000000001" customHeight="1" x14ac:dyDescent="0.2">
      <c r="A113" s="31">
        <v>84</v>
      </c>
      <c r="B113" s="32" t="s">
        <v>116</v>
      </c>
      <c r="C113" s="31" t="s">
        <v>141</v>
      </c>
      <c r="D113" s="32">
        <v>4.0599999999999996</v>
      </c>
      <c r="E113" s="31">
        <v>0.2</v>
      </c>
      <c r="F113" s="45"/>
      <c r="G113" s="57">
        <v>0.83</v>
      </c>
      <c r="H113" s="51" t="s">
        <v>179</v>
      </c>
      <c r="I113" s="34">
        <f t="shared" si="23"/>
        <v>0.36539999999999995</v>
      </c>
      <c r="J113" s="35">
        <f>I113+E113+D113+G113</f>
        <v>5.4553999999999991</v>
      </c>
      <c r="K113" s="36">
        <f t="shared" si="18"/>
        <v>8128545.9999999991</v>
      </c>
      <c r="L113" s="37"/>
      <c r="M113" s="37"/>
      <c r="N113" s="38">
        <f t="shared" si="19"/>
        <v>3251418.4000000004</v>
      </c>
      <c r="O113" s="38">
        <f t="shared" si="20"/>
        <v>650283.68000000005</v>
      </c>
      <c r="P113" s="38">
        <f t="shared" si="21"/>
        <v>121928.19</v>
      </c>
      <c r="Q113" s="38">
        <f t="shared" si="22"/>
        <v>81285.460000000006</v>
      </c>
      <c r="R113" s="36">
        <f>K113+M113+N113-O113-P113-Q113</f>
        <v>10526467.069999998</v>
      </c>
      <c r="S113" s="46"/>
    </row>
    <row r="114" spans="1:19" ht="20.100000000000001" customHeight="1" x14ac:dyDescent="0.2">
      <c r="A114" s="31">
        <v>85</v>
      </c>
      <c r="B114" s="32" t="s">
        <v>162</v>
      </c>
      <c r="C114" s="31"/>
      <c r="D114" s="32">
        <v>1.86</v>
      </c>
      <c r="E114" s="31"/>
      <c r="F114" s="45"/>
      <c r="G114" s="57"/>
      <c r="H114" s="51"/>
      <c r="I114" s="34"/>
      <c r="J114" s="35">
        <f>I114+E114+D114+G114</f>
        <v>1.86</v>
      </c>
      <c r="K114" s="36">
        <f>J114*1490000</f>
        <v>2771400</v>
      </c>
      <c r="L114" s="37"/>
      <c r="M114" s="37"/>
      <c r="N114" s="38">
        <f t="shared" si="19"/>
        <v>1108560</v>
      </c>
      <c r="O114" s="38">
        <f t="shared" si="20"/>
        <v>221712</v>
      </c>
      <c r="P114" s="38">
        <f t="shared" si="21"/>
        <v>41571</v>
      </c>
      <c r="Q114" s="38">
        <f t="shared" si="22"/>
        <v>27714</v>
      </c>
      <c r="R114" s="36">
        <f>K114+M114+N114-O114-P114-Q114</f>
        <v>3588963</v>
      </c>
      <c r="S114" s="46"/>
    </row>
    <row r="115" spans="1:19" ht="20.100000000000001" customHeight="1" x14ac:dyDescent="0.2">
      <c r="A115" s="31">
        <v>86</v>
      </c>
      <c r="B115" s="32" t="s">
        <v>117</v>
      </c>
      <c r="C115" s="43"/>
      <c r="D115" s="32">
        <v>4.0599999999999996</v>
      </c>
      <c r="E115" s="44"/>
      <c r="F115" s="45"/>
      <c r="G115" s="57"/>
      <c r="H115" s="51" t="s">
        <v>178</v>
      </c>
      <c r="I115" s="34">
        <f t="shared" si="23"/>
        <v>0.24359999999999996</v>
      </c>
      <c r="J115" s="35">
        <f>I115+E115+D115</f>
        <v>4.3035999999999994</v>
      </c>
      <c r="K115" s="36">
        <f t="shared" si="18"/>
        <v>6412363.9999999991</v>
      </c>
      <c r="L115" s="37"/>
      <c r="M115" s="37"/>
      <c r="N115" s="38">
        <f t="shared" si="19"/>
        <v>2564945.5999999996</v>
      </c>
      <c r="O115" s="38">
        <f t="shared" si="20"/>
        <v>512989.11999999994</v>
      </c>
      <c r="P115" s="38">
        <f t="shared" si="21"/>
        <v>96185.459999999977</v>
      </c>
      <c r="Q115" s="38">
        <f t="shared" si="22"/>
        <v>64123.639999999992</v>
      </c>
      <c r="R115" s="36">
        <f>K115+M115+N115-O115-P115-Q115</f>
        <v>8304011.379999999</v>
      </c>
      <c r="S115" s="46"/>
    </row>
    <row r="116" spans="1:19" ht="20.100000000000001" customHeight="1" x14ac:dyDescent="0.2">
      <c r="A116" s="31">
        <v>87</v>
      </c>
      <c r="B116" s="32" t="s">
        <v>118</v>
      </c>
      <c r="C116" s="43"/>
      <c r="D116" s="32">
        <v>2.66</v>
      </c>
      <c r="E116" s="44"/>
      <c r="F116" s="45"/>
      <c r="G116" s="58"/>
      <c r="H116" s="59"/>
      <c r="I116" s="34"/>
      <c r="J116" s="35">
        <f>I116+E116+D116</f>
        <v>2.66</v>
      </c>
      <c r="K116" s="36">
        <f t="shared" si="18"/>
        <v>3963400</v>
      </c>
      <c r="L116" s="37"/>
      <c r="M116" s="37">
        <v>149000</v>
      </c>
      <c r="N116" s="38">
        <f t="shared" si="19"/>
        <v>1585360</v>
      </c>
      <c r="O116" s="38">
        <f t="shared" si="20"/>
        <v>317072</v>
      </c>
      <c r="P116" s="38">
        <f t="shared" si="21"/>
        <v>59451</v>
      </c>
      <c r="Q116" s="38">
        <f t="shared" si="22"/>
        <v>39634</v>
      </c>
      <c r="R116" s="36">
        <f>K116+M116+N116-O116-P116-Q116</f>
        <v>5281603</v>
      </c>
      <c r="S116" s="46"/>
    </row>
    <row r="117" spans="1:19" ht="20.100000000000001" customHeight="1" x14ac:dyDescent="0.2">
      <c r="A117" s="31"/>
      <c r="B117" s="39" t="s">
        <v>119</v>
      </c>
      <c r="C117" s="43"/>
      <c r="D117" s="32"/>
      <c r="E117" s="44"/>
      <c r="F117" s="45"/>
      <c r="G117" s="57"/>
      <c r="H117" s="59"/>
      <c r="I117" s="34"/>
      <c r="J117" s="35"/>
      <c r="K117" s="36"/>
      <c r="L117" s="37"/>
      <c r="M117" s="37"/>
      <c r="N117" s="38"/>
      <c r="O117" s="38"/>
      <c r="P117" s="38"/>
      <c r="Q117" s="38"/>
      <c r="R117" s="36"/>
      <c r="S117" s="46"/>
    </row>
    <row r="118" spans="1:19" ht="20.100000000000001" customHeight="1" x14ac:dyDescent="0.2">
      <c r="A118" s="31">
        <v>88</v>
      </c>
      <c r="B118" s="32" t="s">
        <v>120</v>
      </c>
      <c r="C118" s="31" t="s">
        <v>141</v>
      </c>
      <c r="D118" s="32">
        <v>4.6500000000000004</v>
      </c>
      <c r="E118" s="31">
        <v>0.2</v>
      </c>
      <c r="F118" s="45"/>
      <c r="G118" s="45"/>
      <c r="H118" s="47"/>
      <c r="I118" s="34"/>
      <c r="J118" s="35">
        <f>I118+E118+D118</f>
        <v>4.8500000000000005</v>
      </c>
      <c r="K118" s="36">
        <f t="shared" si="18"/>
        <v>7226500.0000000009</v>
      </c>
      <c r="L118" s="37"/>
      <c r="M118" s="37"/>
      <c r="N118" s="38">
        <f t="shared" si="19"/>
        <v>2890600.0000000005</v>
      </c>
      <c r="O118" s="38">
        <f t="shared" si="20"/>
        <v>578120.00000000012</v>
      </c>
      <c r="P118" s="38">
        <f t="shared" si="21"/>
        <v>108397.50000000001</v>
      </c>
      <c r="Q118" s="38">
        <f t="shared" si="22"/>
        <v>72265.000000000015</v>
      </c>
      <c r="R118" s="36">
        <f>K118+M118+N118-O118-P118-Q118</f>
        <v>9358317.5000000019</v>
      </c>
      <c r="S118" s="46"/>
    </row>
    <row r="119" spans="1:19" ht="20.100000000000001" customHeight="1" x14ac:dyDescent="0.2">
      <c r="A119" s="31">
        <v>89</v>
      </c>
      <c r="B119" s="32" t="s">
        <v>121</v>
      </c>
      <c r="C119" s="43"/>
      <c r="D119" s="32">
        <v>4.0599999999999996</v>
      </c>
      <c r="E119" s="44"/>
      <c r="F119" s="45"/>
      <c r="G119" s="45"/>
      <c r="H119" s="49">
        <v>0.08</v>
      </c>
      <c r="I119" s="34">
        <f t="shared" si="23"/>
        <v>0.32479999999999998</v>
      </c>
      <c r="J119" s="35">
        <f>I119+E119+D119</f>
        <v>4.3847999999999994</v>
      </c>
      <c r="K119" s="36">
        <f t="shared" si="18"/>
        <v>6533351.9999999991</v>
      </c>
      <c r="L119" s="37"/>
      <c r="M119" s="37">
        <v>149000</v>
      </c>
      <c r="N119" s="38">
        <f t="shared" si="19"/>
        <v>2613340.7999999998</v>
      </c>
      <c r="O119" s="38">
        <f t="shared" si="20"/>
        <v>522668.15999999992</v>
      </c>
      <c r="P119" s="38">
        <f t="shared" si="21"/>
        <v>98000.27999999997</v>
      </c>
      <c r="Q119" s="38">
        <f t="shared" si="22"/>
        <v>65333.51999999999</v>
      </c>
      <c r="R119" s="36">
        <f>K119+M119+N119-O119-P119-Q119</f>
        <v>8609690.8399999999</v>
      </c>
      <c r="S119" s="46"/>
    </row>
    <row r="120" spans="1:19" ht="20.100000000000001" customHeight="1" x14ac:dyDescent="0.2">
      <c r="A120" s="31">
        <v>90</v>
      </c>
      <c r="B120" s="32" t="s">
        <v>123</v>
      </c>
      <c r="C120" s="43"/>
      <c r="D120" s="32">
        <v>2.86</v>
      </c>
      <c r="E120" s="44"/>
      <c r="F120" s="45"/>
      <c r="G120" s="45"/>
      <c r="H120" s="47"/>
      <c r="I120" s="34"/>
      <c r="J120" s="35">
        <f>I120+E120+D120</f>
        <v>2.86</v>
      </c>
      <c r="K120" s="36">
        <f t="shared" si="18"/>
        <v>4261400</v>
      </c>
      <c r="L120" s="37"/>
      <c r="M120" s="37"/>
      <c r="N120" s="38">
        <f t="shared" si="19"/>
        <v>1704560</v>
      </c>
      <c r="O120" s="38">
        <f t="shared" si="20"/>
        <v>340912</v>
      </c>
      <c r="P120" s="38">
        <f t="shared" si="21"/>
        <v>63920.999999999993</v>
      </c>
      <c r="Q120" s="38">
        <f t="shared" si="22"/>
        <v>42614</v>
      </c>
      <c r="R120" s="36">
        <f>K120+M120+N120-O120-P120-Q120</f>
        <v>5518513</v>
      </c>
      <c r="S120" s="46"/>
    </row>
    <row r="121" spans="1:19" ht="20.100000000000001" customHeight="1" x14ac:dyDescent="0.2">
      <c r="A121" s="31">
        <v>91</v>
      </c>
      <c r="B121" s="32" t="s">
        <v>122</v>
      </c>
      <c r="C121" s="43"/>
      <c r="D121" s="32">
        <v>2.66</v>
      </c>
      <c r="E121" s="44"/>
      <c r="F121" s="45"/>
      <c r="G121" s="45"/>
      <c r="H121" s="47"/>
      <c r="I121" s="34"/>
      <c r="J121" s="35">
        <f>D121</f>
        <v>2.66</v>
      </c>
      <c r="K121" s="36">
        <f t="shared" si="18"/>
        <v>3963400</v>
      </c>
      <c r="L121" s="37"/>
      <c r="M121" s="37"/>
      <c r="N121" s="38">
        <f t="shared" si="19"/>
        <v>1585360</v>
      </c>
      <c r="O121" s="38">
        <f t="shared" si="20"/>
        <v>317072</v>
      </c>
      <c r="P121" s="38">
        <f t="shared" si="21"/>
        <v>59451</v>
      </c>
      <c r="Q121" s="38">
        <f t="shared" si="22"/>
        <v>39634</v>
      </c>
      <c r="R121" s="36">
        <f>K121+M121+N121-O121-P121-Q121</f>
        <v>5132603</v>
      </c>
      <c r="S121" s="46"/>
    </row>
    <row r="122" spans="1:19" ht="20.100000000000001" customHeight="1" x14ac:dyDescent="0.2">
      <c r="A122" s="31">
        <v>92</v>
      </c>
      <c r="B122" s="32" t="s">
        <v>124</v>
      </c>
      <c r="C122" s="43"/>
      <c r="D122" s="32">
        <v>3.34</v>
      </c>
      <c r="E122" s="44"/>
      <c r="F122" s="45"/>
      <c r="G122" s="45"/>
      <c r="H122" s="47"/>
      <c r="I122" s="34"/>
      <c r="J122" s="35">
        <f>I122+E122+D122</f>
        <v>3.34</v>
      </c>
      <c r="K122" s="36">
        <f t="shared" si="18"/>
        <v>4976600</v>
      </c>
      <c r="L122" s="37"/>
      <c r="M122" s="37"/>
      <c r="N122" s="38">
        <f t="shared" si="19"/>
        <v>1990640</v>
      </c>
      <c r="O122" s="38">
        <f t="shared" si="20"/>
        <v>398128</v>
      </c>
      <c r="P122" s="38">
        <f t="shared" si="21"/>
        <v>74649</v>
      </c>
      <c r="Q122" s="38">
        <f t="shared" si="22"/>
        <v>49766</v>
      </c>
      <c r="R122" s="36">
        <f>K122+M122+N122-O122-P122-Q122</f>
        <v>6444697</v>
      </c>
      <c r="S122" s="46"/>
    </row>
    <row r="123" spans="1:19" ht="20.100000000000001" customHeight="1" x14ac:dyDescent="0.2">
      <c r="A123" s="31"/>
      <c r="B123" s="39" t="s">
        <v>125</v>
      </c>
      <c r="C123" s="43"/>
      <c r="D123" s="32"/>
      <c r="E123" s="44"/>
      <c r="F123" s="45"/>
      <c r="G123" s="45"/>
      <c r="H123" s="47"/>
      <c r="I123" s="34"/>
      <c r="J123" s="35"/>
      <c r="K123" s="36"/>
      <c r="L123" s="37"/>
      <c r="M123" s="37"/>
      <c r="N123" s="38"/>
      <c r="O123" s="38"/>
      <c r="P123" s="38"/>
      <c r="Q123" s="38"/>
      <c r="R123" s="36"/>
      <c r="S123" s="46"/>
    </row>
    <row r="124" spans="1:19" ht="20.100000000000001" customHeight="1" x14ac:dyDescent="0.2">
      <c r="A124" s="31">
        <v>93</v>
      </c>
      <c r="B124" s="32" t="s">
        <v>126</v>
      </c>
      <c r="C124" s="31" t="s">
        <v>141</v>
      </c>
      <c r="D124" s="32">
        <v>4.9800000000000004</v>
      </c>
      <c r="E124" s="31">
        <v>0.2</v>
      </c>
      <c r="F124" s="45"/>
      <c r="G124" s="45"/>
      <c r="H124" s="47"/>
      <c r="I124" s="34"/>
      <c r="J124" s="35">
        <f>I124+E124+D124</f>
        <v>5.1800000000000006</v>
      </c>
      <c r="K124" s="36">
        <f t="shared" si="18"/>
        <v>7718200.0000000009</v>
      </c>
      <c r="L124" s="37"/>
      <c r="M124" s="37"/>
      <c r="N124" s="38">
        <f t="shared" si="19"/>
        <v>3087280.0000000005</v>
      </c>
      <c r="O124" s="38">
        <f t="shared" si="20"/>
        <v>617456.00000000012</v>
      </c>
      <c r="P124" s="38">
        <f t="shared" si="21"/>
        <v>115773.00000000001</v>
      </c>
      <c r="Q124" s="38">
        <f t="shared" si="22"/>
        <v>77182.000000000015</v>
      </c>
      <c r="R124" s="36">
        <f>K124+M124+N124-O124-P124-Q124</f>
        <v>9995069.0000000019</v>
      </c>
      <c r="S124" s="46"/>
    </row>
    <row r="125" spans="1:19" ht="20.100000000000001" customHeight="1" x14ac:dyDescent="0.2">
      <c r="A125" s="31">
        <v>94</v>
      </c>
      <c r="B125" s="32" t="s">
        <v>176</v>
      </c>
      <c r="C125" s="31"/>
      <c r="D125" s="32">
        <v>1.7849999999999999</v>
      </c>
      <c r="E125" s="31"/>
      <c r="F125" s="45"/>
      <c r="G125" s="45"/>
      <c r="H125" s="47"/>
      <c r="I125" s="34"/>
      <c r="J125" s="35">
        <f>D125</f>
        <v>1.7849999999999999</v>
      </c>
      <c r="K125" s="36">
        <f t="shared" si="18"/>
        <v>2659650</v>
      </c>
      <c r="L125" s="37"/>
      <c r="M125" s="37"/>
      <c r="N125" s="38">
        <f t="shared" si="19"/>
        <v>1063860</v>
      </c>
      <c r="O125" s="38">
        <f t="shared" si="20"/>
        <v>212772</v>
      </c>
      <c r="P125" s="38">
        <f t="shared" si="21"/>
        <v>39894.749999999993</v>
      </c>
      <c r="Q125" s="38">
        <f t="shared" si="22"/>
        <v>26596.5</v>
      </c>
      <c r="R125" s="36">
        <f>K125+M125+N125-O125-P125-Q125</f>
        <v>3444246.75</v>
      </c>
      <c r="S125" s="46"/>
    </row>
    <row r="126" spans="1:19" ht="20.100000000000001" customHeight="1" x14ac:dyDescent="0.2">
      <c r="A126" s="31">
        <v>95</v>
      </c>
      <c r="B126" s="32" t="s">
        <v>163</v>
      </c>
      <c r="C126" s="31"/>
      <c r="D126" s="32">
        <v>2.1</v>
      </c>
      <c r="E126" s="31"/>
      <c r="F126" s="45"/>
      <c r="G126" s="45"/>
      <c r="H126" s="47"/>
      <c r="I126" s="34"/>
      <c r="J126" s="35">
        <f>I126+E126+D126</f>
        <v>2.1</v>
      </c>
      <c r="K126" s="36">
        <f t="shared" si="18"/>
        <v>3129000</v>
      </c>
      <c r="L126" s="37"/>
      <c r="M126" s="37"/>
      <c r="N126" s="38">
        <f t="shared" si="19"/>
        <v>1251600</v>
      </c>
      <c r="O126" s="38">
        <f t="shared" si="20"/>
        <v>250320</v>
      </c>
      <c r="P126" s="38">
        <f t="shared" si="21"/>
        <v>46935</v>
      </c>
      <c r="Q126" s="38">
        <f t="shared" si="22"/>
        <v>31290</v>
      </c>
      <c r="R126" s="36">
        <f>K126+M126+N126-O126-P126-Q126</f>
        <v>4052055</v>
      </c>
      <c r="S126" s="46"/>
    </row>
    <row r="127" spans="1:19" ht="20.100000000000001" customHeight="1" x14ac:dyDescent="0.2">
      <c r="A127" s="31">
        <v>96</v>
      </c>
      <c r="B127" s="32" t="s">
        <v>127</v>
      </c>
      <c r="C127" s="43"/>
      <c r="D127" s="56">
        <v>3.66</v>
      </c>
      <c r="E127" s="44"/>
      <c r="F127" s="45"/>
      <c r="G127" s="45"/>
      <c r="H127" s="47"/>
      <c r="I127" s="34"/>
      <c r="J127" s="35">
        <f>I127+E127+D127</f>
        <v>3.66</v>
      </c>
      <c r="K127" s="36">
        <f t="shared" si="18"/>
        <v>5453400</v>
      </c>
      <c r="L127" s="37"/>
      <c r="M127" s="37">
        <v>149000</v>
      </c>
      <c r="N127" s="38">
        <f t="shared" si="19"/>
        <v>2181360</v>
      </c>
      <c r="O127" s="38">
        <f t="shared" si="20"/>
        <v>436272</v>
      </c>
      <c r="P127" s="38">
        <f t="shared" si="21"/>
        <v>81801</v>
      </c>
      <c r="Q127" s="38">
        <f t="shared" si="22"/>
        <v>54534</v>
      </c>
      <c r="R127" s="36">
        <f>K127+M127+N127-O127-P127-Q127</f>
        <v>7211153</v>
      </c>
      <c r="S127" s="46"/>
    </row>
    <row r="128" spans="1:19" ht="20.100000000000001" customHeight="1" x14ac:dyDescent="0.2">
      <c r="A128" s="31">
        <v>97</v>
      </c>
      <c r="B128" s="32" t="s">
        <v>128</v>
      </c>
      <c r="C128" s="43"/>
      <c r="D128" s="32">
        <v>4.0599999999999996</v>
      </c>
      <c r="E128" s="44"/>
      <c r="F128" s="45"/>
      <c r="G128" s="45"/>
      <c r="H128" s="49">
        <v>0.08</v>
      </c>
      <c r="I128" s="34">
        <f t="shared" si="23"/>
        <v>0.32479999999999998</v>
      </c>
      <c r="J128" s="35">
        <f>I128+E128+D128</f>
        <v>4.3847999999999994</v>
      </c>
      <c r="K128" s="36">
        <f t="shared" si="18"/>
        <v>6533351.9999999991</v>
      </c>
      <c r="L128" s="37"/>
      <c r="M128" s="37"/>
      <c r="N128" s="38">
        <f t="shared" si="19"/>
        <v>2613340.7999999998</v>
      </c>
      <c r="O128" s="38">
        <f t="shared" si="20"/>
        <v>522668.15999999992</v>
      </c>
      <c r="P128" s="38">
        <f t="shared" si="21"/>
        <v>98000.27999999997</v>
      </c>
      <c r="Q128" s="38">
        <f t="shared" si="22"/>
        <v>65333.51999999999</v>
      </c>
      <c r="R128" s="36">
        <f>K128+M128+N128-O128-P128-Q128</f>
        <v>8460690.8399999999</v>
      </c>
      <c r="S128" s="46"/>
    </row>
    <row r="129" spans="1:19" ht="20.100000000000001" customHeight="1" x14ac:dyDescent="0.2">
      <c r="A129" s="31"/>
      <c r="B129" s="39" t="s">
        <v>129</v>
      </c>
      <c r="C129" s="43"/>
      <c r="D129" s="32"/>
      <c r="E129" s="44"/>
      <c r="F129" s="45"/>
      <c r="G129" s="45"/>
      <c r="H129" s="47"/>
      <c r="I129" s="34"/>
      <c r="J129" s="35"/>
      <c r="K129" s="36"/>
      <c r="L129" s="37"/>
      <c r="M129" s="37"/>
      <c r="N129" s="38">
        <f t="shared" si="19"/>
        <v>0</v>
      </c>
      <c r="O129" s="38">
        <f t="shared" si="20"/>
        <v>0</v>
      </c>
      <c r="P129" s="38">
        <f t="shared" si="21"/>
        <v>0</v>
      </c>
      <c r="Q129" s="38">
        <f t="shared" si="22"/>
        <v>0</v>
      </c>
      <c r="R129" s="36"/>
      <c r="S129" s="46"/>
    </row>
    <row r="130" spans="1:19" ht="20.100000000000001" customHeight="1" x14ac:dyDescent="0.2">
      <c r="A130" s="31">
        <v>98</v>
      </c>
      <c r="B130" s="32" t="s">
        <v>170</v>
      </c>
      <c r="C130" s="43"/>
      <c r="D130" s="32">
        <v>1.7849999999999999</v>
      </c>
      <c r="E130" s="44"/>
      <c r="F130" s="45"/>
      <c r="G130" s="45"/>
      <c r="H130" s="47"/>
      <c r="I130" s="34"/>
      <c r="J130" s="35">
        <f>I130+E130+D130</f>
        <v>1.7849999999999999</v>
      </c>
      <c r="K130" s="36">
        <f t="shared" ref="K130:K131" si="26">J130*1490000</f>
        <v>2659650</v>
      </c>
      <c r="L130" s="37"/>
      <c r="M130" s="37"/>
      <c r="N130" s="38">
        <f t="shared" si="19"/>
        <v>1063860</v>
      </c>
      <c r="O130" s="38">
        <f t="shared" si="20"/>
        <v>212772</v>
      </c>
      <c r="P130" s="38">
        <f t="shared" si="21"/>
        <v>39894.749999999993</v>
      </c>
      <c r="Q130" s="38">
        <f t="shared" si="22"/>
        <v>26596.5</v>
      </c>
      <c r="R130" s="36">
        <f>K130+M130+N130-O130-P130-Q130</f>
        <v>3444246.75</v>
      </c>
      <c r="S130" s="46"/>
    </row>
    <row r="131" spans="1:19" ht="20.100000000000001" customHeight="1" x14ac:dyDescent="0.2">
      <c r="A131" s="31">
        <v>99</v>
      </c>
      <c r="B131" s="32" t="s">
        <v>171</v>
      </c>
      <c r="C131" s="43"/>
      <c r="D131" s="32">
        <v>1.581</v>
      </c>
      <c r="E131" s="44"/>
      <c r="F131" s="45"/>
      <c r="G131" s="45"/>
      <c r="H131" s="47"/>
      <c r="I131" s="34"/>
      <c r="J131" s="35">
        <f>I131+E131+D131</f>
        <v>1.581</v>
      </c>
      <c r="K131" s="36">
        <f t="shared" si="26"/>
        <v>2355690</v>
      </c>
      <c r="L131" s="37"/>
      <c r="M131" s="37"/>
      <c r="N131" s="38">
        <f t="shared" si="19"/>
        <v>942276</v>
      </c>
      <c r="O131" s="38">
        <f t="shared" si="20"/>
        <v>188455.2</v>
      </c>
      <c r="P131" s="38">
        <f t="shared" si="21"/>
        <v>35335.35</v>
      </c>
      <c r="Q131" s="38">
        <f t="shared" si="22"/>
        <v>23556.9</v>
      </c>
      <c r="R131" s="36">
        <f>K131+M131+N131-O131-P131-Q131</f>
        <v>3050618.55</v>
      </c>
      <c r="S131" s="46"/>
    </row>
    <row r="132" spans="1:19" ht="20.100000000000001" customHeight="1" x14ac:dyDescent="0.2">
      <c r="A132" s="31">
        <v>100</v>
      </c>
      <c r="B132" s="32" t="s">
        <v>131</v>
      </c>
      <c r="C132" s="43"/>
      <c r="D132" s="56">
        <v>2.66</v>
      </c>
      <c r="E132" s="44"/>
      <c r="F132" s="45"/>
      <c r="G132" s="45"/>
      <c r="H132" s="47"/>
      <c r="I132" s="34"/>
      <c r="J132" s="35">
        <f>I132+E132+D132</f>
        <v>2.66</v>
      </c>
      <c r="K132" s="36">
        <f t="shared" si="18"/>
        <v>3963400</v>
      </c>
      <c r="L132" s="37"/>
      <c r="M132" s="37">
        <v>149000</v>
      </c>
      <c r="N132" s="38">
        <f t="shared" si="19"/>
        <v>1585360</v>
      </c>
      <c r="O132" s="38">
        <f t="shared" si="20"/>
        <v>317072</v>
      </c>
      <c r="P132" s="38">
        <f t="shared" si="21"/>
        <v>59451</v>
      </c>
      <c r="Q132" s="38">
        <f t="shared" si="22"/>
        <v>39634</v>
      </c>
      <c r="R132" s="36">
        <f>K132+M132+N132-O132-P132-Q132</f>
        <v>5281603</v>
      </c>
      <c r="S132" s="46"/>
    </row>
    <row r="133" spans="1:19" ht="20.100000000000001" customHeight="1" x14ac:dyDescent="0.2">
      <c r="A133" s="31">
        <v>101</v>
      </c>
      <c r="B133" s="32" t="s">
        <v>132</v>
      </c>
      <c r="C133" s="31" t="s">
        <v>141</v>
      </c>
      <c r="D133" s="32">
        <v>3.99</v>
      </c>
      <c r="E133" s="31">
        <v>0.2</v>
      </c>
      <c r="F133" s="45"/>
      <c r="G133" s="45"/>
      <c r="H133" s="47"/>
      <c r="I133" s="34"/>
      <c r="J133" s="35">
        <f>I133+E133+D133</f>
        <v>4.1900000000000004</v>
      </c>
      <c r="K133" s="36">
        <f t="shared" si="18"/>
        <v>6243100.0000000009</v>
      </c>
      <c r="L133" s="37"/>
      <c r="M133" s="37"/>
      <c r="N133" s="38">
        <f t="shared" si="19"/>
        <v>2497240.0000000005</v>
      </c>
      <c r="O133" s="38">
        <f t="shared" si="20"/>
        <v>499448.00000000006</v>
      </c>
      <c r="P133" s="38">
        <f t="shared" si="21"/>
        <v>93646.5</v>
      </c>
      <c r="Q133" s="38">
        <f t="shared" si="22"/>
        <v>62431.000000000007</v>
      </c>
      <c r="R133" s="36">
        <f>K133+M133+N133-O133-P133-Q133</f>
        <v>8084814.5000000019</v>
      </c>
      <c r="S133" s="46"/>
    </row>
    <row r="134" spans="1:19" ht="20.100000000000001" customHeight="1" x14ac:dyDescent="0.2">
      <c r="A134" s="31"/>
      <c r="B134" s="39" t="s">
        <v>133</v>
      </c>
      <c r="C134" s="43"/>
      <c r="D134" s="60"/>
      <c r="E134" s="44"/>
      <c r="F134" s="45"/>
      <c r="G134" s="45"/>
      <c r="H134" s="47"/>
      <c r="I134" s="34"/>
      <c r="J134" s="35"/>
      <c r="K134" s="36"/>
      <c r="L134" s="37"/>
      <c r="M134" s="37"/>
      <c r="N134" s="38">
        <f t="shared" si="19"/>
        <v>0</v>
      </c>
      <c r="O134" s="38">
        <f t="shared" si="20"/>
        <v>0</v>
      </c>
      <c r="P134" s="38">
        <f t="shared" si="21"/>
        <v>0</v>
      </c>
      <c r="Q134" s="38">
        <f t="shared" si="22"/>
        <v>0</v>
      </c>
      <c r="R134" s="36"/>
      <c r="S134" s="46"/>
    </row>
    <row r="135" spans="1:19" ht="20.100000000000001" customHeight="1" x14ac:dyDescent="0.2">
      <c r="A135" s="31">
        <v>102</v>
      </c>
      <c r="B135" s="32" t="s">
        <v>134</v>
      </c>
      <c r="C135" s="43"/>
      <c r="D135" s="32">
        <v>3.65</v>
      </c>
      <c r="E135" s="44"/>
      <c r="F135" s="45"/>
      <c r="G135" s="45"/>
      <c r="H135" s="47"/>
      <c r="I135" s="34"/>
      <c r="J135" s="35">
        <f>I135+E135+D135</f>
        <v>3.65</v>
      </c>
      <c r="K135" s="36">
        <f t="shared" si="18"/>
        <v>5438500</v>
      </c>
      <c r="L135" s="37"/>
      <c r="M135" s="36"/>
      <c r="N135" s="38">
        <f t="shared" si="19"/>
        <v>2175400</v>
      </c>
      <c r="O135" s="38">
        <f t="shared" si="20"/>
        <v>435080</v>
      </c>
      <c r="P135" s="38">
        <f t="shared" si="21"/>
        <v>81577.5</v>
      </c>
      <c r="Q135" s="38">
        <f t="shared" si="22"/>
        <v>54385</v>
      </c>
      <c r="R135" s="36">
        <f>K135+M135+N135-O135-P135-Q135</f>
        <v>7042857.5</v>
      </c>
      <c r="S135" s="46"/>
    </row>
    <row r="136" spans="1:19" ht="20.100000000000001" customHeight="1" x14ac:dyDescent="0.2">
      <c r="A136" s="31">
        <v>103</v>
      </c>
      <c r="B136" s="32" t="s">
        <v>135</v>
      </c>
      <c r="C136" s="31" t="s">
        <v>141</v>
      </c>
      <c r="D136" s="32">
        <v>4.6500000000000004</v>
      </c>
      <c r="E136" s="31">
        <v>0.2</v>
      </c>
      <c r="F136" s="45"/>
      <c r="G136" s="45"/>
      <c r="H136" s="47"/>
      <c r="I136" s="34"/>
      <c r="J136" s="35">
        <f>I136+E136+D136</f>
        <v>4.8500000000000005</v>
      </c>
      <c r="K136" s="36">
        <f t="shared" si="18"/>
        <v>7226500.0000000009</v>
      </c>
      <c r="L136" s="37"/>
      <c r="M136" s="37"/>
      <c r="N136" s="38">
        <f t="shared" si="19"/>
        <v>2890600.0000000005</v>
      </c>
      <c r="O136" s="38">
        <f t="shared" si="20"/>
        <v>578120.00000000012</v>
      </c>
      <c r="P136" s="38">
        <f t="shared" si="21"/>
        <v>108397.50000000001</v>
      </c>
      <c r="Q136" s="38">
        <f t="shared" si="22"/>
        <v>72265.000000000015</v>
      </c>
      <c r="R136" s="36">
        <f>K136+M136+N136-O136-P136-Q136</f>
        <v>9358317.5000000019</v>
      </c>
      <c r="S136" s="46"/>
    </row>
    <row r="137" spans="1:19" ht="20.100000000000001" customHeight="1" x14ac:dyDescent="0.2">
      <c r="A137" s="31">
        <v>104</v>
      </c>
      <c r="B137" s="32" t="s">
        <v>130</v>
      </c>
      <c r="C137" s="43"/>
      <c r="D137" s="56">
        <v>2.86</v>
      </c>
      <c r="E137" s="44"/>
      <c r="F137" s="45"/>
      <c r="G137" s="45"/>
      <c r="H137" s="47"/>
      <c r="I137" s="34"/>
      <c r="J137" s="35">
        <f>I137+E137+D137</f>
        <v>2.86</v>
      </c>
      <c r="K137" s="36">
        <f>J137*1490000</f>
        <v>4261400</v>
      </c>
      <c r="L137" s="37"/>
      <c r="M137" s="37"/>
      <c r="N137" s="38">
        <f>(D137+E137+I137+G137)*1490000*40%</f>
        <v>1704560</v>
      </c>
      <c r="O137" s="38">
        <f>(D137+E137+I137+G137)*1490000*8%</f>
        <v>340912</v>
      </c>
      <c r="P137" s="38">
        <f>(D137+E137+I137+G137)*1.5%*1490000</f>
        <v>63920.999999999993</v>
      </c>
      <c r="Q137" s="38">
        <f>(D137+E137+I137+G137)*1490000*1%</f>
        <v>42614</v>
      </c>
      <c r="R137" s="36">
        <f>K137+M137+N137-O137-P137-Q137</f>
        <v>5518513</v>
      </c>
      <c r="S137" s="46"/>
    </row>
    <row r="138" spans="1:19" ht="20.100000000000001" customHeight="1" x14ac:dyDescent="0.2">
      <c r="A138" s="31">
        <v>105</v>
      </c>
      <c r="B138" s="32" t="s">
        <v>136</v>
      </c>
      <c r="C138" s="43"/>
      <c r="D138" s="32">
        <v>3.96</v>
      </c>
      <c r="E138" s="44"/>
      <c r="F138" s="45"/>
      <c r="G138" s="45"/>
      <c r="H138" s="47"/>
      <c r="I138" s="34"/>
      <c r="J138" s="35">
        <f>D138</f>
        <v>3.96</v>
      </c>
      <c r="K138" s="36">
        <f t="shared" si="18"/>
        <v>5900400</v>
      </c>
      <c r="L138" s="37"/>
      <c r="M138" s="37">
        <v>149000</v>
      </c>
      <c r="N138" s="38">
        <f t="shared" si="19"/>
        <v>2360160</v>
      </c>
      <c r="O138" s="38">
        <f t="shared" si="20"/>
        <v>472032</v>
      </c>
      <c r="P138" s="38">
        <f t="shared" si="21"/>
        <v>88505.999999999985</v>
      </c>
      <c r="Q138" s="38">
        <f t="shared" si="22"/>
        <v>59004</v>
      </c>
      <c r="R138" s="36">
        <f>K138+M138+N138-O138-P138-Q138</f>
        <v>7790018</v>
      </c>
      <c r="S138" s="46"/>
    </row>
    <row r="139" spans="1:19" ht="20.100000000000001" customHeight="1" x14ac:dyDescent="0.2">
      <c r="A139" s="31"/>
      <c r="B139" s="39" t="s">
        <v>137</v>
      </c>
      <c r="C139" s="43"/>
      <c r="D139" s="32"/>
      <c r="E139" s="44"/>
      <c r="F139" s="45"/>
      <c r="G139" s="45"/>
      <c r="H139" s="47"/>
      <c r="I139" s="34"/>
      <c r="J139" s="35"/>
      <c r="K139" s="36"/>
      <c r="L139" s="37"/>
      <c r="M139" s="37"/>
      <c r="N139" s="38">
        <f t="shared" si="19"/>
        <v>0</v>
      </c>
      <c r="O139" s="38">
        <f t="shared" si="20"/>
        <v>0</v>
      </c>
      <c r="P139" s="38">
        <f t="shared" si="21"/>
        <v>0</v>
      </c>
      <c r="Q139" s="38">
        <f t="shared" si="22"/>
        <v>0</v>
      </c>
      <c r="R139" s="36"/>
      <c r="S139" s="46"/>
    </row>
    <row r="140" spans="1:19" ht="20.100000000000001" customHeight="1" x14ac:dyDescent="0.2">
      <c r="A140" s="31">
        <v>106</v>
      </c>
      <c r="B140" s="32" t="s">
        <v>138</v>
      </c>
      <c r="C140" s="31" t="s">
        <v>141</v>
      </c>
      <c r="D140" s="61">
        <v>3.66</v>
      </c>
      <c r="E140" s="31">
        <v>0.2</v>
      </c>
      <c r="F140" s="45"/>
      <c r="G140" s="45"/>
      <c r="H140" s="47"/>
      <c r="I140" s="34"/>
      <c r="J140" s="35">
        <f>I140+E140+D140</f>
        <v>3.8600000000000003</v>
      </c>
      <c r="K140" s="36">
        <f>J140*1490000</f>
        <v>5751400.0000000009</v>
      </c>
      <c r="L140" s="37"/>
      <c r="M140" s="37"/>
      <c r="N140" s="38">
        <f t="shared" si="19"/>
        <v>2300560.0000000005</v>
      </c>
      <c r="O140" s="38">
        <f t="shared" si="20"/>
        <v>460112.00000000006</v>
      </c>
      <c r="P140" s="38">
        <f t="shared" si="21"/>
        <v>86271</v>
      </c>
      <c r="Q140" s="38">
        <f t="shared" si="22"/>
        <v>57514.000000000007</v>
      </c>
      <c r="R140" s="36">
        <f>K140+M140+N140-O140-P140-Q140</f>
        <v>7448063.0000000019</v>
      </c>
      <c r="S140" s="46"/>
    </row>
    <row r="141" spans="1:19" ht="20.100000000000001" customHeight="1" x14ac:dyDescent="0.2">
      <c r="A141" s="31">
        <v>107</v>
      </c>
      <c r="B141" s="32" t="s">
        <v>139</v>
      </c>
      <c r="C141" s="43"/>
      <c r="D141" s="32">
        <v>3.26</v>
      </c>
      <c r="E141" s="44"/>
      <c r="F141" s="45"/>
      <c r="G141" s="45"/>
      <c r="H141" s="47"/>
      <c r="I141" s="34"/>
      <c r="J141" s="35">
        <f>I141+E141+D141</f>
        <v>3.26</v>
      </c>
      <c r="K141" s="36">
        <f>J141*1490000</f>
        <v>4857400</v>
      </c>
      <c r="L141" s="37"/>
      <c r="M141" s="37">
        <v>149000</v>
      </c>
      <c r="N141" s="38">
        <f t="shared" si="19"/>
        <v>1942960</v>
      </c>
      <c r="O141" s="38">
        <f t="shared" si="20"/>
        <v>388592</v>
      </c>
      <c r="P141" s="38">
        <f t="shared" si="21"/>
        <v>72860.999999999985</v>
      </c>
      <c r="Q141" s="38">
        <f t="shared" si="22"/>
        <v>48574</v>
      </c>
      <c r="R141" s="36">
        <f>K141+M141+N141-O141-P141-Q141</f>
        <v>6439333</v>
      </c>
      <c r="S141" s="46"/>
    </row>
    <row r="142" spans="1:19" ht="20.100000000000001" customHeight="1" x14ac:dyDescent="0.2">
      <c r="A142" s="62">
        <v>108</v>
      </c>
      <c r="B142" s="63" t="s">
        <v>168</v>
      </c>
      <c r="C142" s="64"/>
      <c r="D142" s="63">
        <f>1.86*85%</f>
        <v>1.581</v>
      </c>
      <c r="E142" s="65"/>
      <c r="F142" s="66"/>
      <c r="G142" s="66"/>
      <c r="H142" s="67"/>
      <c r="I142" s="34"/>
      <c r="J142" s="35">
        <f>I142+E142+D142</f>
        <v>1.581</v>
      </c>
      <c r="K142" s="36">
        <f>J142*1490000</f>
        <v>2355690</v>
      </c>
      <c r="L142" s="68"/>
      <c r="M142" s="68"/>
      <c r="N142" s="38">
        <f t="shared" si="19"/>
        <v>942276</v>
      </c>
      <c r="O142" s="38">
        <f t="shared" si="20"/>
        <v>188455.2</v>
      </c>
      <c r="P142" s="38">
        <f t="shared" si="21"/>
        <v>35335.35</v>
      </c>
      <c r="Q142" s="38">
        <f t="shared" si="22"/>
        <v>23556.9</v>
      </c>
      <c r="R142" s="36">
        <f>K142+M142+N142-O142-P142-Q142</f>
        <v>3050618.55</v>
      </c>
      <c r="S142" s="46"/>
    </row>
    <row r="143" spans="1:19" ht="20.100000000000001" customHeight="1" x14ac:dyDescent="0.2">
      <c r="A143" s="69">
        <v>109</v>
      </c>
      <c r="B143" s="70" t="s">
        <v>140</v>
      </c>
      <c r="C143" s="71"/>
      <c r="D143" s="70">
        <v>2.66</v>
      </c>
      <c r="E143" s="72"/>
      <c r="F143" s="71"/>
      <c r="G143" s="71"/>
      <c r="H143" s="73"/>
      <c r="I143" s="34"/>
      <c r="J143" s="35">
        <f>I143+E143+D143</f>
        <v>2.66</v>
      </c>
      <c r="K143" s="36">
        <f>J143*1490000</f>
        <v>3963400</v>
      </c>
      <c r="L143" s="74"/>
      <c r="M143" s="74"/>
      <c r="N143" s="38">
        <f t="shared" si="19"/>
        <v>1585360</v>
      </c>
      <c r="O143" s="38">
        <f t="shared" si="20"/>
        <v>317072</v>
      </c>
      <c r="P143" s="38">
        <f t="shared" si="21"/>
        <v>59451</v>
      </c>
      <c r="Q143" s="38">
        <f t="shared" si="22"/>
        <v>39634</v>
      </c>
      <c r="R143" s="75">
        <f>K143+M143+N143-O143-P143-Q143</f>
        <v>5132603</v>
      </c>
      <c r="S143" s="76"/>
    </row>
    <row r="144" spans="1:19" ht="21.95" customHeight="1" x14ac:dyDescent="0.2">
      <c r="A144" s="77"/>
      <c r="B144" s="77" t="s">
        <v>11</v>
      </c>
      <c r="C144" s="77"/>
      <c r="D144" s="78">
        <f>SUM(D11:D143)</f>
        <v>369.05000000000024</v>
      </c>
      <c r="E144" s="78">
        <f>SUM(E11:E143)</f>
        <v>5.2500000000000027</v>
      </c>
      <c r="F144" s="78">
        <f>SUM(F11:F143)</f>
        <v>0</v>
      </c>
      <c r="G144" s="78">
        <f>G113+G98+G61+G60</f>
        <v>2.7</v>
      </c>
      <c r="H144" s="78"/>
      <c r="I144" s="79">
        <f>SUM(I11:I143)</f>
        <v>5.8057999999999996</v>
      </c>
      <c r="J144" s="80">
        <f>SUM(J11:J143)</f>
        <v>382.8058000000002</v>
      </c>
      <c r="K144" s="77">
        <f>SUM(K11:K143)</f>
        <v>570380642</v>
      </c>
      <c r="L144" s="81"/>
      <c r="M144" s="77">
        <f t="shared" ref="M144:R144" si="27">SUM(M11:M143)</f>
        <v>3725000</v>
      </c>
      <c r="N144" s="77">
        <f t="shared" si="27"/>
        <v>226686096.80000004</v>
      </c>
      <c r="O144" s="77">
        <f t="shared" si="27"/>
        <v>45630451.359999992</v>
      </c>
      <c r="P144" s="77">
        <f t="shared" si="27"/>
        <v>8555709.629999999</v>
      </c>
      <c r="Q144" s="77">
        <f t="shared" si="27"/>
        <v>5703806.419999999</v>
      </c>
      <c r="R144" s="77">
        <f t="shared" si="27"/>
        <v>740901771.3900001</v>
      </c>
      <c r="S144" s="77"/>
    </row>
    <row r="145" spans="1:19" ht="23.1" customHeight="1" x14ac:dyDescent="0.2">
      <c r="A145" s="82"/>
      <c r="B145" s="83" t="s">
        <v>181</v>
      </c>
      <c r="C145" s="83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4"/>
    </row>
    <row r="146" spans="1:19" ht="18.75" customHeight="1" x14ac:dyDescent="0.2">
      <c r="A146" s="82"/>
      <c r="B146" s="85"/>
      <c r="C146" s="82"/>
      <c r="D146" s="82"/>
      <c r="E146" s="82"/>
      <c r="F146" s="82"/>
      <c r="G146" s="82"/>
      <c r="H146" s="82"/>
      <c r="I146" s="82"/>
      <c r="J146" s="82"/>
      <c r="K146" s="82"/>
      <c r="L146" s="86"/>
      <c r="M146" s="86"/>
      <c r="N146" s="86"/>
      <c r="O146" s="92"/>
      <c r="P146" s="147" t="s">
        <v>165</v>
      </c>
      <c r="Q146" s="147"/>
      <c r="R146" s="147"/>
      <c r="S146" s="87"/>
    </row>
    <row r="147" spans="1:19" ht="23.1" customHeight="1" x14ac:dyDescent="0.2">
      <c r="A147" s="82"/>
      <c r="B147" s="148" t="s">
        <v>15</v>
      </c>
      <c r="C147" s="148"/>
      <c r="D147" s="148"/>
      <c r="E147" s="82"/>
      <c r="F147" s="82"/>
      <c r="G147" s="82"/>
      <c r="H147" s="149" t="s">
        <v>16</v>
      </c>
      <c r="I147" s="149"/>
      <c r="J147" s="149"/>
      <c r="K147" s="149"/>
      <c r="L147" s="149"/>
      <c r="M147" s="94"/>
      <c r="N147" s="94"/>
      <c r="O147" s="93"/>
      <c r="P147" s="148" t="s">
        <v>17</v>
      </c>
      <c r="Q147" s="148"/>
      <c r="R147" s="148"/>
      <c r="S147" s="13"/>
    </row>
    <row r="148" spans="1:19" ht="23.1" customHeight="1" x14ac:dyDescent="0.2">
      <c r="A148" s="11"/>
      <c r="B148" s="150"/>
      <c r="C148" s="150"/>
      <c r="D148" s="150"/>
      <c r="E148" s="11"/>
      <c r="F148" s="11"/>
      <c r="G148" s="11"/>
      <c r="H148" s="151"/>
      <c r="I148" s="151"/>
      <c r="J148" s="151"/>
      <c r="K148" s="151"/>
      <c r="L148" s="151"/>
      <c r="M148" s="90"/>
      <c r="N148" s="90"/>
      <c r="O148" s="89"/>
      <c r="P148" s="150"/>
      <c r="Q148" s="150"/>
      <c r="R148" s="150"/>
      <c r="S148" s="100"/>
    </row>
    <row r="149" spans="1:19" s="158" customFormat="1" ht="23.1" customHeight="1" x14ac:dyDescent="0.2">
      <c r="A149" s="17"/>
      <c r="B149" s="145" t="s">
        <v>340</v>
      </c>
      <c r="C149" s="145"/>
      <c r="D149" s="145"/>
      <c r="E149" s="17"/>
      <c r="F149" s="17"/>
      <c r="G149" s="17"/>
      <c r="H149" s="17"/>
      <c r="I149" s="17"/>
      <c r="J149" s="17"/>
      <c r="K149" s="17"/>
      <c r="L149" s="156"/>
      <c r="M149" s="156"/>
      <c r="N149" s="156"/>
      <c r="O149" s="157"/>
      <c r="P149" s="145" t="s">
        <v>339</v>
      </c>
      <c r="Q149" s="145"/>
      <c r="R149" s="145"/>
      <c r="S149" s="17"/>
    </row>
    <row r="150" spans="1:19" ht="23.1" customHeight="1" x14ac:dyDescent="0.2">
      <c r="A150" s="14"/>
      <c r="B150" s="15"/>
      <c r="C150" s="15"/>
      <c r="D150" s="15"/>
      <c r="E150" s="14"/>
      <c r="F150" s="14"/>
      <c r="G150" s="14"/>
      <c r="H150" s="14"/>
      <c r="I150" s="14"/>
      <c r="J150" s="14"/>
      <c r="K150" s="14"/>
      <c r="L150" s="16"/>
      <c r="M150" s="16"/>
      <c r="N150" s="16"/>
      <c r="O150" s="15"/>
      <c r="P150" s="15"/>
      <c r="Q150" s="15"/>
      <c r="R150" s="14"/>
      <c r="S150" s="14"/>
    </row>
    <row r="151" spans="1:19" ht="23.1" customHeight="1" x14ac:dyDescent="0.2">
      <c r="A151" s="14"/>
      <c r="B151" s="15"/>
      <c r="C151" s="15"/>
      <c r="D151" s="15"/>
      <c r="E151" s="14"/>
      <c r="F151" s="14"/>
      <c r="G151" s="14"/>
      <c r="H151" s="14"/>
      <c r="I151" s="14"/>
      <c r="J151" s="14"/>
      <c r="K151" s="14"/>
      <c r="L151" s="16"/>
      <c r="M151" s="16"/>
      <c r="N151" s="16"/>
      <c r="O151" s="15"/>
      <c r="P151" s="15"/>
      <c r="Q151" s="15"/>
      <c r="R151" s="14"/>
      <c r="S151" s="14"/>
    </row>
    <row r="152" spans="1:19" ht="23.1" customHeight="1" x14ac:dyDescent="0.2">
      <c r="A152" s="17"/>
      <c r="B152" s="145"/>
      <c r="C152" s="145"/>
      <c r="D152" s="145"/>
      <c r="E152" s="17"/>
      <c r="F152" s="17"/>
      <c r="G152" s="17"/>
      <c r="H152" s="145"/>
      <c r="I152" s="145"/>
      <c r="J152" s="145"/>
      <c r="K152" s="145"/>
      <c r="L152" s="145"/>
      <c r="M152" s="88"/>
      <c r="N152" s="88"/>
      <c r="O152" s="88"/>
      <c r="P152" s="145"/>
      <c r="Q152" s="145"/>
      <c r="R152" s="145"/>
      <c r="S152" s="88"/>
    </row>
    <row r="164" spans="1:19" ht="20.100000000000001" customHeight="1" x14ac:dyDescent="0.2">
      <c r="A164" s="7">
        <v>86</v>
      </c>
      <c r="B164" s="22" t="s">
        <v>123</v>
      </c>
      <c r="C164" s="1"/>
      <c r="D164" s="22">
        <v>2.66</v>
      </c>
      <c r="E164" s="2"/>
      <c r="F164" s="3"/>
      <c r="G164" s="3"/>
      <c r="H164" s="4"/>
      <c r="I164" s="8"/>
      <c r="J164" s="9">
        <f>I164+E164+D164</f>
        <v>2.66</v>
      </c>
      <c r="K164" s="10">
        <f>J164*1490000</f>
        <v>3963400</v>
      </c>
      <c r="L164" s="5"/>
      <c r="M164" s="5"/>
      <c r="N164" s="19">
        <f>(D164+E164+I164+G164)*1490000*40%</f>
        <v>1585360</v>
      </c>
      <c r="O164" s="19">
        <f>(D164+E164+I164+G164)*1490000*8%</f>
        <v>317072</v>
      </c>
      <c r="P164" s="19">
        <f>(D164+E164+I164+G164)*1.5%*1490000</f>
        <v>59451</v>
      </c>
      <c r="Q164" s="19">
        <f>(D164+E164+I164+G164)*1490000*1%</f>
        <v>39634</v>
      </c>
      <c r="R164" s="10">
        <f>K164+M164+N164-O164-P164-Q164</f>
        <v>5132603</v>
      </c>
      <c r="S164" s="6"/>
    </row>
  </sheetData>
  <mergeCells count="33">
    <mergeCell ref="P149:R149"/>
    <mergeCell ref="A1:F1"/>
    <mergeCell ref="A2:F2"/>
    <mergeCell ref="A3:R3"/>
    <mergeCell ref="A4:R4"/>
    <mergeCell ref="A6:A8"/>
    <mergeCell ref="B6:B8"/>
    <mergeCell ref="C6:C8"/>
    <mergeCell ref="D6:K6"/>
    <mergeCell ref="L6:L8"/>
    <mergeCell ref="M6:N7"/>
    <mergeCell ref="R6:R8"/>
    <mergeCell ref="D7:D8"/>
    <mergeCell ref="E7:E8"/>
    <mergeCell ref="H7:I7"/>
    <mergeCell ref="J7:J8"/>
    <mergeCell ref="K7:K8"/>
    <mergeCell ref="O7:O8"/>
    <mergeCell ref="P7:P8"/>
    <mergeCell ref="O6:P6"/>
    <mergeCell ref="S6:S8"/>
    <mergeCell ref="B152:D152"/>
    <mergeCell ref="H152:L152"/>
    <mergeCell ref="P152:R152"/>
    <mergeCell ref="B20:C20"/>
    <mergeCell ref="P146:R146"/>
    <mergeCell ref="B147:D147"/>
    <mergeCell ref="H147:L147"/>
    <mergeCell ref="P147:R147"/>
    <mergeCell ref="B148:D148"/>
    <mergeCell ref="H148:L148"/>
    <mergeCell ref="P148:R148"/>
    <mergeCell ref="B149:D149"/>
  </mergeCells>
  <pageMargins left="0.24" right="0.17" top="0.55000000000000004" bottom="0.43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26</vt:i4>
      </vt:variant>
    </vt:vector>
  </HeadingPairs>
  <TitlesOfParts>
    <vt:vector size="52" baseType="lpstr">
      <vt:lpstr>Thiệu Toán </vt:lpstr>
      <vt:lpstr>Thiệu Chính</vt:lpstr>
      <vt:lpstr>Minh Tâm </vt:lpstr>
      <vt:lpstr>Thiệu Hòa </vt:lpstr>
      <vt:lpstr>Thiệu Viên </vt:lpstr>
      <vt:lpstr>Thiệu Lý </vt:lpstr>
      <vt:lpstr>THiệu Vận </vt:lpstr>
      <vt:lpstr>Thiệu Trung </vt:lpstr>
      <vt:lpstr>Tân Châu </vt:lpstr>
      <vt:lpstr>THiệu Giao </vt:lpstr>
      <vt:lpstr>Thiệu Ngọc </vt:lpstr>
      <vt:lpstr>Thiệu Vũ </vt:lpstr>
      <vt:lpstr>Thiệu Tiến </vt:lpstr>
      <vt:lpstr>Thiệu Thành </vt:lpstr>
      <vt:lpstr>Thiệu Công </vt:lpstr>
      <vt:lpstr>Thiệu Phúc</vt:lpstr>
      <vt:lpstr>Thiệu Phú</vt:lpstr>
      <vt:lpstr>THiệu Long</vt:lpstr>
      <vt:lpstr>Thị trấn Thiệu Hóa </vt:lpstr>
      <vt:lpstr>Thiệu Duy</vt:lpstr>
      <vt:lpstr>Thiệu Giang</vt:lpstr>
      <vt:lpstr>Thiệu Hợp </vt:lpstr>
      <vt:lpstr>Thiệu Quang</vt:lpstr>
      <vt:lpstr>Thiệu Thịnh </vt:lpstr>
      <vt:lpstr>Thiệu Nguyên</vt:lpstr>
      <vt:lpstr>tháng 9 2023</vt:lpstr>
      <vt:lpstr>'Minh Tâm '!Print_Titles</vt:lpstr>
      <vt:lpstr>'Tân Châu '!Print_Titles</vt:lpstr>
      <vt:lpstr>'tháng 9 2023'!Print_Titles</vt:lpstr>
      <vt:lpstr>'Thị trấn Thiệu Hóa '!Print_Titles</vt:lpstr>
      <vt:lpstr>'Thiệu Chính'!Print_Titles</vt:lpstr>
      <vt:lpstr>'Thiệu Công '!Print_Titles</vt:lpstr>
      <vt:lpstr>'Thiệu Duy'!Print_Titles</vt:lpstr>
      <vt:lpstr>'Thiệu Giang'!Print_Titles</vt:lpstr>
      <vt:lpstr>'THiệu Giao '!Print_Titles</vt:lpstr>
      <vt:lpstr>'Thiệu Hòa '!Print_Titles</vt:lpstr>
      <vt:lpstr>'Thiệu Hợp '!Print_Titles</vt:lpstr>
      <vt:lpstr>'THiệu Long'!Print_Titles</vt:lpstr>
      <vt:lpstr>'Thiệu Lý '!Print_Titles</vt:lpstr>
      <vt:lpstr>'Thiệu Ngọc '!Print_Titles</vt:lpstr>
      <vt:lpstr>'Thiệu Nguyên'!Print_Titles</vt:lpstr>
      <vt:lpstr>'Thiệu Phú'!Print_Titles</vt:lpstr>
      <vt:lpstr>'Thiệu Phúc'!Print_Titles</vt:lpstr>
      <vt:lpstr>'Thiệu Quang'!Print_Titles</vt:lpstr>
      <vt:lpstr>'Thiệu Thành '!Print_Titles</vt:lpstr>
      <vt:lpstr>'Thiệu Thịnh '!Print_Titles</vt:lpstr>
      <vt:lpstr>'Thiệu Tiến '!Print_Titles</vt:lpstr>
      <vt:lpstr>'Thiệu Toán '!Print_Titles</vt:lpstr>
      <vt:lpstr>'Thiệu Trung '!Print_Titles</vt:lpstr>
      <vt:lpstr>'THiệu Vận '!Print_Titles</vt:lpstr>
      <vt:lpstr>'Thiệu Viên '!Print_Titles</vt:lpstr>
      <vt:lpstr>'Thiệu Vũ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</cp:lastModifiedBy>
  <cp:lastPrinted>2023-09-11T08:56:13Z</cp:lastPrinted>
  <dcterms:created xsi:type="dcterms:W3CDTF">2018-12-11T08:42:54Z</dcterms:created>
  <dcterms:modified xsi:type="dcterms:W3CDTF">2023-09-11T09:02:21Z</dcterms:modified>
</cp:coreProperties>
</file>